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Fila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'Fila'!$A$6:$L$126</definedName>
    <definedName name="_xlnm._FilterDatabase" localSheetId="2" hidden="1">'Premissas'!$D$4:$E$10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/mm/yyyy hh:mm"/>
    <numFmt numFmtId="166" formatCode="dd/mm/yyyy"/>
    <numFmt numFmtId="167" formatCode="0 &quot;dias&quot;"/>
    <numFmt numFmtId="168" formatCode="0 &quot;unidades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243746"/>
      <sz val="10"/>
    </font>
    <font>
      <name val="Aptos"/>
      <b val="1"/>
      <color rgb="00FFFFFF"/>
      <sz val="10"/>
    </font>
    <font>
      <name val="Aptos"/>
      <b val="1"/>
      <color rgb="00243746"/>
      <sz val="10"/>
    </font>
    <font>
      <name val="Aptos"/>
      <b val="1"/>
      <color rgb="002F7D5B"/>
      <sz val="12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2F7D5B"/>
        <sz val="12"/>
      </font>
    </dxf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FFFFFF"/>
        <sz val="10"/>
      </font>
      <fill>
        <patternFill patternType="solid">
          <fgColor rgb="00D7A52E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4" customWidth="1" min="3" max="3"/>
    <col width="27" customWidth="1" min="4" max="4"/>
    <col width="16" customWidth="1" min="5" max="5"/>
    <col width="19" customWidth="1" min="6" max="6"/>
  </cols>
  <sheetData>
    <row r="1" ht="28" customHeight="1">
      <c r="A1" s="1" t="inlineStr">
        <is>
          <t>Resumo da fila de espera</t>
        </is>
      </c>
      <c r="B1" s="21" t="n"/>
      <c r="C1" s="21" t="n"/>
      <c r="D1" s="21" t="n"/>
      <c r="E1" s="21" t="n"/>
      <c r="F1" s="22" t="n"/>
    </row>
    <row r="2"/>
    <row r="3">
      <c r="A3" s="2" t="inlineStr">
        <is>
          <t>Indicador</t>
        </is>
      </c>
      <c r="B3" s="2" t="inlineStr">
        <is>
          <t>Resultado</t>
        </is>
      </c>
      <c r="D3" s="2" t="inlineStr">
        <is>
          <t>Área comum</t>
        </is>
      </c>
      <c r="E3" s="2" t="inlineStr">
        <is>
          <t>Em espera</t>
        </is>
      </c>
      <c r="F3" s="2" t="inlineStr">
        <is>
          <t>Primeiros na fila</t>
        </is>
      </c>
    </row>
    <row r="4">
      <c r="A4" s="3" t="inlineStr">
        <is>
          <t>Total de pedidos registrados</t>
        </is>
      </c>
      <c r="B4" s="4">
        <f>COUNTIF(Fila!$B$7:$B$126,"&lt;&gt;")</f>
        <v/>
      </c>
      <c r="D4" s="5">
        <f>Premissas!D5</f>
        <v/>
      </c>
      <c r="E4" s="4">
        <f>COUNTIFS(Fila!$B$7:$B$126,D4,Fila!$H$7:$H$126,"Em espera")</f>
        <v/>
      </c>
      <c r="F4" s="4">
        <f>COUNTIFS(Fila!$B$7:$B$126,D4,Fila!$H$7:$H$126,"Em espera",Fila!$K$7:$K$126,1)</f>
        <v/>
      </c>
    </row>
    <row r="5">
      <c r="A5" s="6" t="inlineStr">
        <is>
          <t>Pedidos em espera</t>
        </is>
      </c>
      <c r="B5" s="7">
        <f>COUNTIF(Fila!$H$7:$H$126,"Em espera")</f>
        <v/>
      </c>
      <c r="D5" s="8">
        <f>Premissas!D6</f>
        <v/>
      </c>
      <c r="E5" s="7">
        <f>COUNTIFS(Fila!$B$7:$B$126,D5,Fila!$H$7:$H$126,"Em espera")</f>
        <v/>
      </c>
      <c r="F5" s="7">
        <f>COUNTIFS(Fila!$B$7:$B$126,D5,Fila!$H$7:$H$126,"Em espera",Fila!$K$7:$K$126,1)</f>
        <v/>
      </c>
    </row>
    <row r="6">
      <c r="A6" s="3" t="inlineStr">
        <is>
          <t>Pedidos na primeira posição</t>
        </is>
      </c>
      <c r="B6" s="4">
        <f>COUNTIFS(Fila!$H$7:$H$126,"Em espera",Fila!$K$7:$K$126,1)</f>
        <v/>
      </c>
      <c r="D6" s="5">
        <f>Premissas!D7</f>
        <v/>
      </c>
      <c r="E6" s="4">
        <f>COUNTIFS(Fila!$B$7:$B$126,D6,Fila!$H$7:$H$126,"Em espera")</f>
        <v/>
      </c>
      <c r="F6" s="4">
        <f>COUNTIFS(Fila!$B$7:$B$126,D6,Fila!$H$7:$H$126,"Em espera",Fila!$K$7:$K$126,1)</f>
        <v/>
      </c>
    </row>
    <row r="7">
      <c r="A7" s="6" t="inlineStr">
        <is>
          <t>Prazos vencidos em espera</t>
        </is>
      </c>
      <c r="B7" s="7">
        <f>COUNTIFS(Fila!$H$7:$H$126,"Em espera",Fila!$J$7:$J$126,"&lt;"&amp;TODAY(),Fila!$J$7:$J$126,"&lt;&gt;")</f>
        <v/>
      </c>
      <c r="D7" s="8">
        <f>Premissas!D8</f>
        <v/>
      </c>
      <c r="E7" s="7">
        <f>COUNTIFS(Fila!$B$7:$B$126,D7,Fila!$H$7:$H$126,"Em espera")</f>
        <v/>
      </c>
      <c r="F7" s="7">
        <f>COUNTIFS(Fila!$B$7:$B$126,D7,Fila!$H$7:$H$126,"Em espera",Fila!$K$7:$K$126,1)</f>
        <v/>
      </c>
    </row>
    <row r="8">
      <c r="A8" s="3" t="inlineStr">
        <is>
          <t>Possíveis atendimentos a conferir</t>
        </is>
      </c>
      <c r="B8" s="4">
        <f>COUNTIF(Fila!$L$7:$L$126,"Possível atendimento — conferir")</f>
        <v/>
      </c>
      <c r="D8" s="5">
        <f>Premissas!D9</f>
        <v/>
      </c>
      <c r="E8" s="4">
        <f>COUNTIFS(Fila!$B$7:$B$126,D8,Fila!$H$7:$H$126,"Em espera")</f>
        <v/>
      </c>
      <c r="F8" s="4">
        <f>COUNTIFS(Fila!$B$7:$B$126,D8,Fila!$H$7:$H$126,"Em espera",Fila!$K$7:$K$126,1)</f>
        <v/>
      </c>
    </row>
    <row r="9">
      <c r="A9" s="6" t="inlineStr">
        <is>
          <t>Registros incompletos a conferir</t>
        </is>
      </c>
      <c r="B9" s="7">
        <f>COUNTIF(Fila!$L$7:$L$126,"Dados incompletos — conferir")</f>
        <v/>
      </c>
      <c r="D9" s="8">
        <f>Premissas!D10</f>
        <v/>
      </c>
      <c r="E9" s="7">
        <f>COUNTIFS(Fila!$B$7:$B$126,D9,Fila!$H$7:$H$126,"Em espera")</f>
        <v/>
      </c>
      <c r="F9" s="7">
        <f>COUNTIFS(Fila!$B$7:$B$126,D9,Fila!$H$7:$H$126,"Em espera",Fila!$K$7:$K$126,1)</f>
        <v/>
      </c>
    </row>
    <row r="10">
      <c r="A10" s="3" t="inlineStr">
        <is>
          <t>Pedidos fora da antecedência</t>
        </is>
      </c>
      <c r="B10" s="4">
        <f>COUNTIF(Fila!$L$7:$L$126,"Fora da antecedência — conferir")</f>
        <v/>
      </c>
    </row>
    <row r="11">
      <c r="A11" s="6" t="inlineStr">
        <is>
          <t>Confirmações sobre pedidos</t>
        </is>
      </c>
      <c r="B11" s="23">
        <f>IFERROR(COUNTIF(Fila!$H$7:$H$126,"Confirmado")/COUNTIF(Fila!$B$7:$B$126,"&lt;&gt;"),"")</f>
        <v/>
      </c>
    </row>
  </sheetData>
  <mergeCells count="1">
    <mergeCell ref="A1:F1"/>
  </mergeCells>
  <conditionalFormatting sqref="B4:B10">
    <cfRule type="expression" priority="1" dxfId="0">
      <formula>B4&gt;0</formula>
    </cfRule>
  </conditionalFormatting>
  <conditionalFormatting sqref="B7">
    <cfRule type="expression" priority="2" dxfId="1">
      <formula>B7&gt;0</formula>
    </cfRule>
  </conditionalFormatting>
  <conditionalFormatting sqref="B8:B10">
    <cfRule type="expression" priority="3" dxfId="2">
      <formula>B8&gt;0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2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9" customWidth="1" min="1" max="1"/>
    <col width="25" customWidth="1" min="2" max="2"/>
    <col width="12" customWidth="1" min="3" max="3"/>
    <col width="19" customWidth="1" min="4" max="4"/>
    <col width="16" customWidth="1" min="5" max="5"/>
    <col width="17" customWidth="1" min="6" max="6"/>
    <col width="22" customWidth="1" min="7" max="7"/>
    <col width="16" customWidth="1" min="8" max="8"/>
    <col width="39" customWidth="1" min="9" max="9"/>
    <col width="19" customWidth="1" min="10" max="10"/>
    <col width="15" customWidth="1" min="11" max="11"/>
    <col width="34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Fila de espera para áreas comuns do condomínio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</row>
    <row r="2">
      <c r="A2" s="10" t="inlineStr">
        <is>
          <t>Registre pedidos fictícios ou internos e confira manualmente os alertas antes de qualquer decisão.</t>
        </is>
      </c>
    </row>
    <row r="3">
      <c r="A3" s="10" t="inlineStr">
        <is>
          <t>A posição considera condomínio, área, data, período, situação e ordem de registro.</t>
        </is>
      </c>
    </row>
    <row r="4"/>
    <row r="5"/>
    <row r="6" ht="38" customHeight="1">
      <c r="A6" s="2" t="inlineStr">
        <is>
          <t>Condomínio</t>
        </is>
      </c>
      <c r="B6" s="2" t="inlineStr">
        <is>
          <t>Área comum</t>
        </is>
      </c>
      <c r="C6" s="2" t="inlineStr">
        <is>
          <t>Unidade</t>
        </is>
      </c>
      <c r="D6" s="2" t="inlineStr">
        <is>
          <t>Pedido em</t>
        </is>
      </c>
      <c r="E6" s="2" t="inlineStr">
        <is>
          <t>Data desejada</t>
        </is>
      </c>
      <c r="F6" s="2" t="inlineStr">
        <is>
          <t>Período</t>
        </is>
      </c>
      <c r="G6" s="2" t="inlineStr">
        <is>
          <t>Responsável</t>
        </is>
      </c>
      <c r="H6" s="2" t="inlineStr">
        <is>
          <t>Situação</t>
        </is>
      </c>
      <c r="I6" s="2" t="inlineStr">
        <is>
          <t>Observações</t>
        </is>
      </c>
      <c r="J6" s="2" t="inlineStr">
        <is>
          <t>Vencimento da resposta</t>
        </is>
      </c>
      <c r="K6" s="2" t="inlineStr">
        <is>
          <t>Posição na fila</t>
        </is>
      </c>
      <c r="L6" s="2" t="inlineStr">
        <is>
          <t>Alerta de conferência</t>
        </is>
      </c>
    </row>
    <row r="7" ht="31" customHeight="1">
      <c r="A7" s="11" t="inlineStr">
        <is>
          <t>Condomínio Fictício Bosque das Nuvens</t>
        </is>
      </c>
      <c r="B7" s="11" t="inlineStr">
        <is>
          <t>Salão Horizonte</t>
        </is>
      </c>
      <c r="C7" s="12" t="inlineStr">
        <is>
          <t>A-101</t>
        </is>
      </c>
      <c r="D7" s="24" t="n">
        <v>46282.38194444445</v>
      </c>
      <c r="E7" s="25" t="n">
        <v>46294</v>
      </c>
      <c r="F7" s="12" t="inlineStr">
        <is>
          <t>18:00–22:00</t>
        </is>
      </c>
      <c r="G7" s="11" t="inlineStr">
        <is>
          <t>Pessoa Fictícia 01</t>
        </is>
      </c>
      <c r="H7" s="12" t="inlineStr">
        <is>
          <t>Em espera</t>
        </is>
      </c>
      <c r="I7" s="11" t="inlineStr">
        <is>
          <t>Preferência pelo primeiro horário disponível.</t>
        </is>
      </c>
      <c r="J7" s="26">
        <f>IF(OR(D7="",NOT(ISNUMBER(D7)),NOT(ISNUMBER(Premissas!$B$5))),"",IFERROR(INT(D7)+Premissas!$B$5,""))</f>
        <v/>
      </c>
      <c r="K7" s="16">
        <f>IF(OR(A7="",B7="",D7="",E7="",F7="",H7&lt;&gt;"Em espera",NOT(ISNUMBER(D7)),NOT(ISNUMBER(E7))),"",IFERROR(COUNTIFS($A$7:$A$126,A7,$B$7:$B$126,B7,$E$7:$E$126,E7,$F$7:$F$126,F7,$H$7:$H$126,"Em espera",$D$7:$D$126,"&lt;"&amp;D7)+COUNTIFS($A$7:A7,A7,$B$7:B7,B7,$E$7:E7,E7,$F$7:F7,F7,$H$7:H7,"Em espera",$D$7:D7,D7),""))</f>
        <v/>
      </c>
      <c r="L7" s="8">
        <f>IF(COUNTA(A7:I7)=0,"",IF(OR(A7="",B7="",C7="",D7="",E7="",F7="",G7="",H7=""),"Dados incompletos — conferir",IF(OR(NOT(ISNUMBER(D7)),NOT(ISNUMBER(E7)),NOT(ISNUMBER(Premissas!$B$6)),NOT(ISNUMBER(Premissas!$B$7))),"Datas ou limites inválidos — conferir",IF(H7&lt;&gt;"Em espera","Registro encerrado",IF(E7&lt;TODAY(),"Data desejada vencida — conferir",IF(E7&gt;TODAY()+Premissas!$B$7,"Fora da antecedência — conferir",IF(IFERROR(NOT(ISNUMBER(VLOOKUP(B7,Premissas!$D$5:$E$10,2,FALSE))),TRUE),"Área sem limite — conferir",IF(J7&lt;TODAY(),"Prazo vencido",IF(J7&lt;=TODAY()+Premissas!$B$6,"Prazo próximo",IF(K7&lt;=IFERROR(VLOOKUP(B7,Premissas!$D$5:$E$10,2,FALSE),0),"Possível atendimento — conferir","Aguardar ordem"))))))))))</f>
        <v/>
      </c>
      <c r="N7">
        <f>IFERROR(INDEX(Premissas!$D$5:$D$10,ROW()-6),"")</f>
        <v/>
      </c>
      <c r="O7">
        <f>IFERROR(INDEX(Premissas!$G$5:$G$10,ROW()-6),"")</f>
        <v/>
      </c>
      <c r="P7">
        <f>IFERROR(INDEX(Premissas!$I$5:$I$8,ROW()-6),"")</f>
        <v/>
      </c>
    </row>
    <row r="8" ht="31" customHeight="1">
      <c r="A8" s="11" t="inlineStr">
        <is>
          <t>Condomínio Fictício Bosque das Nuvens</t>
        </is>
      </c>
      <c r="B8" s="11" t="inlineStr">
        <is>
          <t>Salão Horizonte</t>
        </is>
      </c>
      <c r="C8" s="12" t="inlineStr">
        <is>
          <t>B-204</t>
        </is>
      </c>
      <c r="D8" s="24" t="n">
        <v>46283.43402777778</v>
      </c>
      <c r="E8" s="25" t="n">
        <v>46294</v>
      </c>
      <c r="F8" s="12" t="inlineStr">
        <is>
          <t>18:00–22:00</t>
        </is>
      </c>
      <c r="G8" s="11" t="inlineStr">
        <is>
          <t>Pessoa Fictícia 02</t>
        </is>
      </c>
      <c r="H8" s="12" t="inlineStr">
        <is>
          <t>Em espera</t>
        </is>
      </c>
      <c r="I8" s="11" t="inlineStr">
        <is>
          <t>Pedido alternativo para reunião familiar fictícia.</t>
        </is>
      </c>
      <c r="J8" s="27">
        <f>IF(OR(D8="",NOT(ISNUMBER(D8)),NOT(ISNUMBER(Premissas!$B$5))),"",IFERROR(INT(D8)+Premissas!$B$5,""))</f>
        <v/>
      </c>
      <c r="K8" s="18">
        <f>IF(OR(A8="",B8="",D8="",E8="",F8="",H8&lt;&gt;"Em espera",NOT(ISNUMBER(D8)),NOT(ISNUMBER(E8))),"",IFERROR(COUNTIFS($A$7:$A$126,A8,$B$7:$B$126,B8,$E$7:$E$126,E8,$F$7:$F$126,F8,$H$7:$H$126,"Em espera",$D$7:$D$126,"&lt;"&amp;D8)+COUNTIFS($A$7:A8,A8,$B$7:B8,B8,$E$7:E8,E8,$F$7:F8,F8,$H$7:H8,"Em espera",$D$7:D8,D8),""))</f>
        <v/>
      </c>
      <c r="L8" s="5">
        <f>IF(COUNTA(A8:I8)=0,"",IF(OR(A8="",B8="",C8="",D8="",E8="",F8="",G8="",H8=""),"Dados incompletos — conferir",IF(OR(NOT(ISNUMBER(D8)),NOT(ISNUMBER(E8)),NOT(ISNUMBER(Premissas!$B$6)),NOT(ISNUMBER(Premissas!$B$7))),"Datas ou limites inválidos — conferir",IF(H8&lt;&gt;"Em espera","Registro encerrado",IF(E8&lt;TODAY(),"Data desejada vencida — conferir",IF(E8&gt;TODAY()+Premissas!$B$7,"Fora da antecedência — conferir",IF(IFERROR(NOT(ISNUMBER(VLOOKUP(B8,Premissas!$D$5:$E$10,2,FALSE))),TRUE),"Área sem limite — conferir",IF(J8&lt;TODAY(),"Prazo vencido",IF(J8&lt;=TODAY()+Premissas!$B$6,"Prazo próximo",IF(K8&lt;=IFERROR(VLOOKUP(B8,Premissas!$D$5:$E$10,2,FALSE),0),"Possível atendimento — conferir","Aguardar ordem"))))))))))</f>
        <v/>
      </c>
      <c r="N8">
        <f>IFERROR(INDEX(Premissas!$D$5:$D$10,ROW()-6),"")</f>
        <v/>
      </c>
      <c r="O8">
        <f>IFERROR(INDEX(Premissas!$G$5:$G$10,ROW()-6),"")</f>
        <v/>
      </c>
      <c r="P8">
        <f>IFERROR(INDEX(Premissas!$I$5:$I$8,ROW()-6),"")</f>
        <v/>
      </c>
    </row>
    <row r="9" ht="31" customHeight="1">
      <c r="A9" s="11" t="inlineStr">
        <is>
          <t>Condomínio Fictício Bosque das Nuvens</t>
        </is>
      </c>
      <c r="B9" s="11" t="inlineStr">
        <is>
          <t>Salão Horizonte</t>
        </is>
      </c>
      <c r="C9" s="12" t="inlineStr">
        <is>
          <t>C-303</t>
        </is>
      </c>
      <c r="D9" s="24" t="n">
        <v>46284.34375</v>
      </c>
      <c r="E9" s="25" t="n">
        <v>46294</v>
      </c>
      <c r="F9" s="12" t="inlineStr">
        <is>
          <t>18:00–22:00</t>
        </is>
      </c>
      <c r="G9" s="11" t="inlineStr">
        <is>
          <t>Pessoa Fictícia 03</t>
        </is>
      </c>
      <c r="H9" s="12" t="inlineStr">
        <is>
          <t>Em espera</t>
        </is>
      </c>
      <c r="I9" s="11" t="inlineStr"/>
      <c r="J9" s="26">
        <f>IF(OR(D9="",NOT(ISNUMBER(D9)),NOT(ISNUMBER(Premissas!$B$5))),"",IFERROR(INT(D9)+Premissas!$B$5,""))</f>
        <v/>
      </c>
      <c r="K9" s="16">
        <f>IF(OR(A9="",B9="",D9="",E9="",F9="",H9&lt;&gt;"Em espera",NOT(ISNUMBER(D9)),NOT(ISNUMBER(E9))),"",IFERROR(COUNTIFS($A$7:$A$126,A9,$B$7:$B$126,B9,$E$7:$E$126,E9,$F$7:$F$126,F9,$H$7:$H$126,"Em espera",$D$7:$D$126,"&lt;"&amp;D9)+COUNTIFS($A$7:A9,A9,$B$7:B9,B9,$E$7:E9,E9,$F$7:F9,F9,$H$7:H9,"Em espera",$D$7:D9,D9),""))</f>
        <v/>
      </c>
      <c r="L9" s="8">
        <f>IF(COUNTA(A9:I9)=0,"",IF(OR(A9="",B9="",C9="",D9="",E9="",F9="",G9="",H9=""),"Dados incompletos — conferir",IF(OR(NOT(ISNUMBER(D9)),NOT(ISNUMBER(E9)),NOT(ISNUMBER(Premissas!$B$6)),NOT(ISNUMBER(Premissas!$B$7))),"Datas ou limites inválidos — conferir",IF(H9&lt;&gt;"Em espera","Registro encerrado",IF(E9&lt;TODAY(),"Data desejada vencida — conferir",IF(E9&gt;TODAY()+Premissas!$B$7,"Fora da antecedência — conferir",IF(IFERROR(NOT(ISNUMBER(VLOOKUP(B9,Premissas!$D$5:$E$10,2,FALSE))),TRUE),"Área sem limite — conferir",IF(J9&lt;TODAY(),"Prazo vencido",IF(J9&lt;=TODAY()+Premissas!$B$6,"Prazo próximo",IF(K9&lt;=IFERROR(VLOOKUP(B9,Premissas!$D$5:$E$10,2,FALSE),0),"Possível atendimento — conferir","Aguardar ordem"))))))))))</f>
        <v/>
      </c>
      <c r="N9">
        <f>IFERROR(INDEX(Premissas!$D$5:$D$10,ROW()-6),"")</f>
        <v/>
      </c>
      <c r="O9">
        <f>IFERROR(INDEX(Premissas!$G$5:$G$10,ROW()-6),"")</f>
        <v/>
      </c>
      <c r="P9">
        <f>IFERROR(INDEX(Premissas!$I$5:$I$8,ROW()-6),"")</f>
        <v/>
      </c>
    </row>
    <row r="10" ht="31" customHeight="1">
      <c r="A10" s="11" t="inlineStr">
        <is>
          <t>Condomínio Fictício Bosque das Nuvens</t>
        </is>
      </c>
      <c r="B10" s="11" t="inlineStr">
        <is>
          <t>Churrasqueira Ipê</t>
        </is>
      </c>
      <c r="C10" s="12" t="inlineStr">
        <is>
          <t>A-402</t>
        </is>
      </c>
      <c r="D10" s="24" t="n">
        <v>46281.58680555555</v>
      </c>
      <c r="E10" s="25" t="n">
        <v>46291</v>
      </c>
      <c r="F10" s="12" t="inlineStr">
        <is>
          <t>11:00–15:00</t>
        </is>
      </c>
      <c r="G10" s="11" t="inlineStr">
        <is>
          <t>Pessoa Fictícia 04</t>
        </is>
      </c>
      <c r="H10" s="12" t="inlineStr">
        <is>
          <t>Em espera</t>
        </is>
      </c>
      <c r="I10" s="11" t="inlineStr">
        <is>
          <t>Solicita conferência do prazo interno.</t>
        </is>
      </c>
      <c r="J10" s="27">
        <f>IF(OR(D10="",NOT(ISNUMBER(D10)),NOT(ISNUMBER(Premissas!$B$5))),"",IFERROR(INT(D10)+Premissas!$B$5,""))</f>
        <v/>
      </c>
      <c r="K10" s="18">
        <f>IF(OR(A10="",B10="",D10="",E10="",F10="",H10&lt;&gt;"Em espera",NOT(ISNUMBER(D10)),NOT(ISNUMBER(E10))),"",IFERROR(COUNTIFS($A$7:$A$126,A10,$B$7:$B$126,B10,$E$7:$E$126,E10,$F$7:$F$126,F10,$H$7:$H$126,"Em espera",$D$7:$D$126,"&lt;"&amp;D10)+COUNTIFS($A$7:A10,A10,$B$7:B10,B10,$E$7:E10,E10,$F$7:F10,F10,$H$7:H10,"Em espera",$D$7:D10,D10),""))</f>
        <v/>
      </c>
      <c r="L10" s="5">
        <f>IF(COUNTA(A10:I10)=0,"",IF(OR(A10="",B10="",C10="",D10="",E10="",F10="",G10="",H10=""),"Dados incompletos — conferir",IF(OR(NOT(ISNUMBER(D10)),NOT(ISNUMBER(E10)),NOT(ISNUMBER(Premissas!$B$6)),NOT(ISNUMBER(Premissas!$B$7))),"Datas ou limites inválidos — conferir",IF(H10&lt;&gt;"Em espera","Registro encerrado",IF(E10&lt;TODAY(),"Data desejada vencida — conferir",IF(E10&gt;TODAY()+Premissas!$B$7,"Fora da antecedência — conferir",IF(IFERROR(NOT(ISNUMBER(VLOOKUP(B10,Premissas!$D$5:$E$10,2,FALSE))),TRUE),"Área sem limite — conferir",IF(J10&lt;TODAY(),"Prazo vencido",IF(J10&lt;=TODAY()+Premissas!$B$6,"Prazo próximo",IF(K10&lt;=IFERROR(VLOOKUP(B10,Premissas!$D$5:$E$10,2,FALSE),0),"Possível atendimento — conferir","Aguardar ordem"))))))))))</f>
        <v/>
      </c>
      <c r="N10">
        <f>IFERROR(INDEX(Premissas!$D$5:$D$10,ROW()-6),"")</f>
        <v/>
      </c>
      <c r="O10">
        <f>IFERROR(INDEX(Premissas!$G$5:$G$10,ROW()-6),"")</f>
        <v/>
      </c>
      <c r="P10">
        <f>IFERROR(INDEX(Premissas!$I$5:$I$8,ROW()-6),"")</f>
        <v/>
      </c>
    </row>
    <row r="11" ht="31" customHeight="1">
      <c r="A11" s="11" t="inlineStr">
        <is>
          <t>Condomínio Fictício Bosque das Nuvens</t>
        </is>
      </c>
      <c r="B11" s="11" t="inlineStr">
        <is>
          <t>Churrasqueira Ipê</t>
        </is>
      </c>
      <c r="C11" s="12" t="inlineStr">
        <is>
          <t>B-105</t>
        </is>
      </c>
      <c r="D11" s="24" t="n">
        <v>46282.69444444445</v>
      </c>
      <c r="E11" s="25" t="n">
        <v>46291</v>
      </c>
      <c r="F11" s="12" t="inlineStr">
        <is>
          <t>11:00–15:00</t>
        </is>
      </c>
      <c r="G11" s="11" t="inlineStr">
        <is>
          <t>Pessoa Fictícia 05</t>
        </is>
      </c>
      <c r="H11" s="12" t="inlineStr">
        <is>
          <t>Confirmado</t>
        </is>
      </c>
      <c r="I11" s="11" t="inlineStr">
        <is>
          <t>Exemplo fictício de pedido já encerrado.</t>
        </is>
      </c>
      <c r="J11" s="26">
        <f>IF(OR(D11="",NOT(ISNUMBER(D11)),NOT(ISNUMBER(Premissas!$B$5))),"",IFERROR(INT(D11)+Premissas!$B$5,""))</f>
        <v/>
      </c>
      <c r="K11" s="16">
        <f>IF(OR(A11="",B11="",D11="",E11="",F11="",H11&lt;&gt;"Em espera",NOT(ISNUMBER(D11)),NOT(ISNUMBER(E11))),"",IFERROR(COUNTIFS($A$7:$A$126,A11,$B$7:$B$126,B11,$E$7:$E$126,E11,$F$7:$F$126,F11,$H$7:$H$126,"Em espera",$D$7:$D$126,"&lt;"&amp;D11)+COUNTIFS($A$7:A11,A11,$B$7:B11,B11,$E$7:E11,E11,$F$7:F11,F11,$H$7:H11,"Em espera",$D$7:D11,D11),""))</f>
        <v/>
      </c>
      <c r="L11" s="8">
        <f>IF(COUNTA(A11:I11)=0,"",IF(OR(A11="",B11="",C11="",D11="",E11="",F11="",G11="",H11=""),"Dados incompletos — conferir",IF(OR(NOT(ISNUMBER(D11)),NOT(ISNUMBER(E11)),NOT(ISNUMBER(Premissas!$B$6)),NOT(ISNUMBER(Premissas!$B$7))),"Datas ou limites inválidos — conferir",IF(H11&lt;&gt;"Em espera","Registro encerrado",IF(E11&lt;TODAY(),"Data desejada vencida — conferir",IF(E11&gt;TODAY()+Premissas!$B$7,"Fora da antecedência — conferir",IF(IFERROR(NOT(ISNUMBER(VLOOKUP(B11,Premissas!$D$5:$E$10,2,FALSE))),TRUE),"Área sem limite — conferir",IF(J11&lt;TODAY(),"Prazo vencido",IF(J11&lt;=TODAY()+Premissas!$B$6,"Prazo próximo",IF(K11&lt;=IFERROR(VLOOKUP(B11,Premissas!$D$5:$E$10,2,FALSE),0),"Possível atendimento — conferir","Aguardar ordem"))))))))))</f>
        <v/>
      </c>
      <c r="N11">
        <f>IFERROR(INDEX(Premissas!$D$5:$D$10,ROW()-6),"")</f>
        <v/>
      </c>
      <c r="O11">
        <f>IFERROR(INDEX(Premissas!$G$5:$G$10,ROW()-6),"")</f>
        <v/>
      </c>
      <c r="P11">
        <f>IFERROR(INDEX(Premissas!$I$5:$I$8,ROW()-6),"")</f>
        <v/>
      </c>
    </row>
    <row r="12" ht="31" customHeight="1">
      <c r="A12" s="11" t="inlineStr">
        <is>
          <t>Condomínio Fictício Bosque das Nuvens</t>
        </is>
      </c>
      <c r="B12" s="11" t="inlineStr">
        <is>
          <t>Quadra Brisa</t>
        </is>
      </c>
      <c r="C12" s="12" t="inlineStr">
        <is>
          <t>D-201</t>
        </is>
      </c>
      <c r="D12" s="24" t="n">
        <v>46283.47916666666</v>
      </c>
      <c r="E12" s="25" t="n">
        <v>46289</v>
      </c>
      <c r="F12" s="12" t="inlineStr">
        <is>
          <t>09:00–11:00</t>
        </is>
      </c>
      <c r="G12" s="11" t="inlineStr">
        <is>
          <t>Pessoa Fictícia 06</t>
        </is>
      </c>
      <c r="H12" s="12" t="inlineStr">
        <is>
          <t>Em espera</t>
        </is>
      </c>
      <c r="I12" s="11" t="inlineStr">
        <is>
          <t>Primeiro pedido fictício para esta combinação.</t>
        </is>
      </c>
      <c r="J12" s="27">
        <f>IF(OR(D12="",NOT(ISNUMBER(D12)),NOT(ISNUMBER(Premissas!$B$5))),"",IFERROR(INT(D12)+Premissas!$B$5,""))</f>
        <v/>
      </c>
      <c r="K12" s="18">
        <f>IF(OR(A12="",B12="",D12="",E12="",F12="",H12&lt;&gt;"Em espera",NOT(ISNUMBER(D12)),NOT(ISNUMBER(E12))),"",IFERROR(COUNTIFS($A$7:$A$126,A12,$B$7:$B$126,B12,$E$7:$E$126,E12,$F$7:$F$126,F12,$H$7:$H$126,"Em espera",$D$7:$D$126,"&lt;"&amp;D12)+COUNTIFS($A$7:A12,A12,$B$7:B12,B12,$E$7:E12,E12,$F$7:F12,F12,$H$7:H12,"Em espera",$D$7:D12,D12),""))</f>
        <v/>
      </c>
      <c r="L12" s="5">
        <f>IF(COUNTA(A12:I12)=0,"",IF(OR(A12="",B12="",C12="",D12="",E12="",F12="",G12="",H12=""),"Dados incompletos — conferir",IF(OR(NOT(ISNUMBER(D12)),NOT(ISNUMBER(E12)),NOT(ISNUMBER(Premissas!$B$6)),NOT(ISNUMBER(Premissas!$B$7))),"Datas ou limites inválidos — conferir",IF(H12&lt;&gt;"Em espera","Registro encerrado",IF(E12&lt;TODAY(),"Data desejada vencida — conferir",IF(E12&gt;TODAY()+Premissas!$B$7,"Fora da antecedência — conferir",IF(IFERROR(NOT(ISNUMBER(VLOOKUP(B12,Premissas!$D$5:$E$10,2,FALSE))),TRUE),"Área sem limite — conferir",IF(J12&lt;TODAY(),"Prazo vencido",IF(J12&lt;=TODAY()+Premissas!$B$6,"Prazo próximo",IF(K12&lt;=IFERROR(VLOOKUP(B12,Premissas!$D$5:$E$10,2,FALSE),0),"Possível atendimento — conferir","Aguardar ordem"))))))))))</f>
        <v/>
      </c>
      <c r="N12">
        <f>IFERROR(INDEX(Premissas!$D$5:$D$10,ROW()-6),"")</f>
        <v/>
      </c>
      <c r="O12">
        <f>IFERROR(INDEX(Premissas!$G$5:$G$10,ROW()-6),"")</f>
        <v/>
      </c>
      <c r="P12">
        <f>IFERROR(INDEX(Premissas!$I$5:$I$8,ROW()-6),"")</f>
        <v/>
      </c>
    </row>
    <row r="13" ht="31" customHeight="1">
      <c r="A13" s="11" t="inlineStr">
        <is>
          <t>Condomínio Fictício Bosque das Nuvens</t>
        </is>
      </c>
      <c r="B13" s="11" t="inlineStr">
        <is>
          <t>Quadra Brisa</t>
        </is>
      </c>
      <c r="C13" s="12" t="inlineStr">
        <is>
          <t>D-202</t>
        </is>
      </c>
      <c r="D13" s="24" t="n">
        <v>46284.40625</v>
      </c>
      <c r="E13" s="25" t="n">
        <v>46289</v>
      </c>
      <c r="F13" s="12" t="inlineStr">
        <is>
          <t>09:00–11:00</t>
        </is>
      </c>
      <c r="G13" s="11" t="inlineStr">
        <is>
          <t>Pessoa Fictícia 07</t>
        </is>
      </c>
      <c r="H13" s="12" t="inlineStr">
        <is>
          <t>Em espera</t>
        </is>
      </c>
      <c r="I13" s="11" t="inlineStr">
        <is>
          <t>Segundo pedido dentro da capacidade informada.</t>
        </is>
      </c>
      <c r="J13" s="26">
        <f>IF(OR(D13="",NOT(ISNUMBER(D13)),NOT(ISNUMBER(Premissas!$B$5))),"",IFERROR(INT(D13)+Premissas!$B$5,""))</f>
        <v/>
      </c>
      <c r="K13" s="16">
        <f>IF(OR(A13="",B13="",D13="",E13="",F13="",H13&lt;&gt;"Em espera",NOT(ISNUMBER(D13)),NOT(ISNUMBER(E13))),"",IFERROR(COUNTIFS($A$7:$A$126,A13,$B$7:$B$126,B13,$E$7:$E$126,E13,$F$7:$F$126,F13,$H$7:$H$126,"Em espera",$D$7:$D$126,"&lt;"&amp;D13)+COUNTIFS($A$7:A13,A13,$B$7:B13,B13,$E$7:E13,E13,$F$7:F13,F13,$H$7:H13,"Em espera",$D$7:D13,D13),""))</f>
        <v/>
      </c>
      <c r="L13" s="8">
        <f>IF(COUNTA(A13:I13)=0,"",IF(OR(A13="",B13="",C13="",D13="",E13="",F13="",G13="",H13=""),"Dados incompletos — conferir",IF(OR(NOT(ISNUMBER(D13)),NOT(ISNUMBER(E13)),NOT(ISNUMBER(Premissas!$B$6)),NOT(ISNUMBER(Premissas!$B$7))),"Datas ou limites inválidos — conferir",IF(H13&lt;&gt;"Em espera","Registro encerrado",IF(E13&lt;TODAY(),"Data desejada vencida — conferir",IF(E13&gt;TODAY()+Premissas!$B$7,"Fora da antecedência — conferir",IF(IFERROR(NOT(ISNUMBER(VLOOKUP(B13,Premissas!$D$5:$E$10,2,FALSE))),TRUE),"Área sem limite — conferir",IF(J13&lt;TODAY(),"Prazo vencido",IF(J13&lt;=TODAY()+Premissas!$B$6,"Prazo próximo",IF(K13&lt;=IFERROR(VLOOKUP(B13,Premissas!$D$5:$E$10,2,FALSE),0),"Possível atendimento — conferir","Aguardar ordem"))))))))))</f>
        <v/>
      </c>
      <c r="N13">
        <f>IFERROR(INDEX(Premissas!$D$5:$D$10,ROW()-6),"")</f>
        <v/>
      </c>
      <c r="O13">
        <f>IFERROR(INDEX(Premissas!$G$5:$G$10,ROW()-6),"")</f>
        <v/>
      </c>
      <c r="P13">
        <f>IFERROR(INDEX(Premissas!$I$5:$I$8,ROW()-6),"")</f>
        <v/>
      </c>
    </row>
    <row r="14" ht="31" customHeight="1">
      <c r="A14" s="11" t="inlineStr">
        <is>
          <t>Condomínio Fictício Jardim de Papel</t>
        </is>
      </c>
      <c r="B14" s="11" t="inlineStr">
        <is>
          <t>Espaço Gourmet Cedro</t>
        </is>
      </c>
      <c r="C14" s="12" t="inlineStr">
        <is>
          <t>T-12</t>
        </is>
      </c>
      <c r="D14" s="24" t="n">
        <v>46280.55555555555</v>
      </c>
      <c r="E14" s="25" t="n">
        <v>46299</v>
      </c>
      <c r="F14" s="12" t="inlineStr">
        <is>
          <t>19:00–21:00</t>
        </is>
      </c>
      <c r="G14" s="11" t="inlineStr">
        <is>
          <t>Pessoa Fictícia 08</t>
        </is>
      </c>
      <c r="H14" s="12" t="inlineStr">
        <is>
          <t>Cancelado</t>
        </is>
      </c>
      <c r="I14" s="11" t="inlineStr">
        <is>
          <t>Cancelamento meramente ilustrativo.</t>
        </is>
      </c>
      <c r="J14" s="27">
        <f>IF(OR(D14="",NOT(ISNUMBER(D14)),NOT(ISNUMBER(Premissas!$B$5))),"",IFERROR(INT(D14)+Premissas!$B$5,""))</f>
        <v/>
      </c>
      <c r="K14" s="18">
        <f>IF(OR(A14="",B14="",D14="",E14="",F14="",H14&lt;&gt;"Em espera",NOT(ISNUMBER(D14)),NOT(ISNUMBER(E14))),"",IFERROR(COUNTIFS($A$7:$A$126,A14,$B$7:$B$126,B14,$E$7:$E$126,E14,$F$7:$F$126,F14,$H$7:$H$126,"Em espera",$D$7:$D$126,"&lt;"&amp;D14)+COUNTIFS($A$7:A14,A14,$B$7:B14,B14,$E$7:E14,E14,$F$7:F14,F14,$H$7:H14,"Em espera",$D$7:D14,D14),""))</f>
        <v/>
      </c>
      <c r="L14" s="5">
        <f>IF(COUNTA(A14:I14)=0,"",IF(OR(A14="",B14="",C14="",D14="",E14="",F14="",G14="",H14=""),"Dados incompletos — conferir",IF(OR(NOT(ISNUMBER(D14)),NOT(ISNUMBER(E14)),NOT(ISNUMBER(Premissas!$B$6)),NOT(ISNUMBER(Premissas!$B$7))),"Datas ou limites inválidos — conferir",IF(H14&lt;&gt;"Em espera","Registro encerrado",IF(E14&lt;TODAY(),"Data desejada vencida — conferir",IF(E14&gt;TODAY()+Premissas!$B$7,"Fora da antecedência — conferir",IF(IFERROR(NOT(ISNUMBER(VLOOKUP(B14,Premissas!$D$5:$E$10,2,FALSE))),TRUE),"Área sem limite — conferir",IF(J14&lt;TODAY(),"Prazo vencido",IF(J14&lt;=TODAY()+Premissas!$B$6,"Prazo próximo",IF(K14&lt;=IFERROR(VLOOKUP(B14,Premissas!$D$5:$E$10,2,FALSE),0),"Possível atendimento — conferir","Aguardar ordem"))))))))))</f>
        <v/>
      </c>
      <c r="N14">
        <f>IFERROR(INDEX(Premissas!$D$5:$D$10,ROW()-6),"")</f>
        <v/>
      </c>
      <c r="O14">
        <f>IFERROR(INDEX(Premissas!$G$5:$G$10,ROW()-6),"")</f>
        <v/>
      </c>
      <c r="P14">
        <f>IFERROR(INDEX(Premissas!$I$5:$I$8,ROW()-6),"")</f>
        <v/>
      </c>
    </row>
    <row r="15" ht="31" customHeight="1">
      <c r="A15" s="11" t="inlineStr">
        <is>
          <t>Condomínio Fictício Jardim de Papel</t>
        </is>
      </c>
      <c r="B15" s="11" t="inlineStr">
        <is>
          <t>Sala Multiuso Nuvem</t>
        </is>
      </c>
      <c r="C15" s="12" t="inlineStr">
        <is>
          <t>T-31</t>
        </is>
      </c>
      <c r="D15" s="24" t="n">
        <v>46283.71180555555</v>
      </c>
      <c r="E15" s="25" t="n">
        <v>46405</v>
      </c>
      <c r="F15" s="12" t="inlineStr">
        <is>
          <t>08:00–10:00</t>
        </is>
      </c>
      <c r="G15" s="11" t="inlineStr">
        <is>
          <t>Pessoa Fictícia 09</t>
        </is>
      </c>
      <c r="H15" s="12" t="inlineStr">
        <is>
          <t>Em espera</t>
        </is>
      </c>
      <c r="I15" s="11" t="inlineStr">
        <is>
          <t>Exemplo acima da antecedência configurada.</t>
        </is>
      </c>
      <c r="J15" s="26">
        <f>IF(OR(D15="",NOT(ISNUMBER(D15)),NOT(ISNUMBER(Premissas!$B$5))),"",IFERROR(INT(D15)+Premissas!$B$5,""))</f>
        <v/>
      </c>
      <c r="K15" s="16">
        <f>IF(OR(A15="",B15="",D15="",E15="",F15="",H15&lt;&gt;"Em espera",NOT(ISNUMBER(D15)),NOT(ISNUMBER(E15))),"",IFERROR(COUNTIFS($A$7:$A$126,A15,$B$7:$B$126,B15,$E$7:$E$126,E15,$F$7:$F$126,F15,$H$7:$H$126,"Em espera",$D$7:$D$126,"&lt;"&amp;D15)+COUNTIFS($A$7:A15,A15,$B$7:B15,B15,$E$7:E15,E15,$F$7:F15,F15,$H$7:H15,"Em espera",$D$7:D15,D15),""))</f>
        <v/>
      </c>
      <c r="L15" s="8">
        <f>IF(COUNTA(A15:I15)=0,"",IF(OR(A15="",B15="",C15="",D15="",E15="",F15="",G15="",H15=""),"Dados incompletos — conferir",IF(OR(NOT(ISNUMBER(D15)),NOT(ISNUMBER(E15)),NOT(ISNUMBER(Premissas!$B$6)),NOT(ISNUMBER(Premissas!$B$7))),"Datas ou limites inválidos — conferir",IF(H15&lt;&gt;"Em espera","Registro encerrado",IF(E15&lt;TODAY(),"Data desejada vencida — conferir",IF(E15&gt;TODAY()+Premissas!$B$7,"Fora da antecedência — conferir",IF(IFERROR(NOT(ISNUMBER(VLOOKUP(B15,Premissas!$D$5:$E$10,2,FALSE))),TRUE),"Área sem limite — conferir",IF(J15&lt;TODAY(),"Prazo vencido",IF(J15&lt;=TODAY()+Premissas!$B$6,"Prazo próximo",IF(K15&lt;=IFERROR(VLOOKUP(B15,Premissas!$D$5:$E$10,2,FALSE),0),"Possível atendimento — conferir","Aguardar ordem"))))))))))</f>
        <v/>
      </c>
      <c r="N15">
        <f>IFERROR(INDEX(Premissas!$D$5:$D$10,ROW()-6),"")</f>
        <v/>
      </c>
      <c r="O15">
        <f>IFERROR(INDEX(Premissas!$G$5:$G$10,ROW()-6),"")</f>
        <v/>
      </c>
      <c r="P15">
        <f>IFERROR(INDEX(Premissas!$I$5:$I$8,ROW()-6),"")</f>
        <v/>
      </c>
    </row>
    <row r="16" ht="31" customHeight="1">
      <c r="A16" s="11" t="inlineStr">
        <is>
          <t>Condomínio Fictício Jardim de Papel</t>
        </is>
      </c>
      <c r="B16" s="11" t="inlineStr">
        <is>
          <t>Piscina Sol</t>
        </is>
      </c>
      <c r="C16" s="12" t="inlineStr">
        <is>
          <t>T-44</t>
        </is>
      </c>
      <c r="D16" s="24" t="n">
        <v>46282.5</v>
      </c>
      <c r="E16" s="25" t="n">
        <v>46286</v>
      </c>
      <c r="F16" s="12" t="inlineStr">
        <is>
          <t>14:00–16:00</t>
        </is>
      </c>
      <c r="G16" s="11" t="inlineStr">
        <is>
          <t>Pessoa Fictícia 10</t>
        </is>
      </c>
      <c r="H16" s="12" t="inlineStr">
        <is>
          <t>Não atendido</t>
        </is>
      </c>
      <c r="I16" s="11" t="inlineStr">
        <is>
          <t>Registro fictício encerrado sem atendimento.</t>
        </is>
      </c>
      <c r="J16" s="27">
        <f>IF(OR(D16="",NOT(ISNUMBER(D16)),NOT(ISNUMBER(Premissas!$B$5))),"",IFERROR(INT(D16)+Premissas!$B$5,""))</f>
        <v/>
      </c>
      <c r="K16" s="18">
        <f>IF(OR(A16="",B16="",D16="",E16="",F16="",H16&lt;&gt;"Em espera",NOT(ISNUMBER(D16)),NOT(ISNUMBER(E16))),"",IFERROR(COUNTIFS($A$7:$A$126,A16,$B$7:$B$126,B16,$E$7:$E$126,E16,$F$7:$F$126,F16,$H$7:$H$126,"Em espera",$D$7:$D$126,"&lt;"&amp;D16)+COUNTIFS($A$7:A16,A16,$B$7:B16,B16,$E$7:E16,E16,$F$7:F16,F16,$H$7:H16,"Em espera",$D$7:D16,D16),""))</f>
        <v/>
      </c>
      <c r="L16" s="5">
        <f>IF(COUNTA(A16:I16)=0,"",IF(OR(A16="",B16="",C16="",D16="",E16="",F16="",G16="",H16=""),"Dados incompletos — conferir",IF(OR(NOT(ISNUMBER(D16)),NOT(ISNUMBER(E16)),NOT(ISNUMBER(Premissas!$B$6)),NOT(ISNUMBER(Premissas!$B$7))),"Datas ou limites inválidos — conferir",IF(H16&lt;&gt;"Em espera","Registro encerrado",IF(E16&lt;TODAY(),"Data desejada vencida — conferir",IF(E16&gt;TODAY()+Premissas!$B$7,"Fora da antecedência — conferir",IF(IFERROR(NOT(ISNUMBER(VLOOKUP(B16,Premissas!$D$5:$E$10,2,FALSE))),TRUE),"Área sem limite — conferir",IF(J16&lt;TODAY(),"Prazo vencido",IF(J16&lt;=TODAY()+Premissas!$B$6,"Prazo próximo",IF(K16&lt;=IFERROR(VLOOKUP(B16,Premissas!$D$5:$E$10,2,FALSE),0),"Possível atendimento — conferir","Aguardar ordem"))))))))))</f>
        <v/>
      </c>
      <c r="N16">
        <f>IFERROR(INDEX(Premissas!$D$5:$D$10,ROW()-6),"")</f>
        <v/>
      </c>
      <c r="O16">
        <f>IFERROR(INDEX(Premissas!$G$5:$G$10,ROW()-6),"")</f>
        <v/>
      </c>
      <c r="P16">
        <f>IFERROR(INDEX(Premissas!$I$5:$I$8,ROW()-6),"")</f>
        <v/>
      </c>
    </row>
    <row r="17" ht="31" customHeight="1">
      <c r="A17" s="11" t="inlineStr">
        <is>
          <t>Condomínio Fictício Jardim de Papel</t>
        </is>
      </c>
      <c r="B17" s="11" t="inlineStr">
        <is>
          <t>Salão Horizonte</t>
        </is>
      </c>
      <c r="C17" s="12" t="inlineStr">
        <is>
          <t>T-55</t>
        </is>
      </c>
      <c r="D17" s="24" t="n">
        <v>46284.42361111111</v>
      </c>
      <c r="E17" s="25" t="n">
        <v>46304</v>
      </c>
      <c r="F17" s="12" t="inlineStr">
        <is>
          <t>19:00–21:00</t>
        </is>
      </c>
      <c r="G17" s="11" t="inlineStr">
        <is>
          <t>Pessoa Fictícia 11</t>
        </is>
      </c>
      <c r="H17" s="12" t="inlineStr">
        <is>
          <t>Confirmado</t>
        </is>
      </c>
      <c r="I17" s="11" t="inlineStr">
        <is>
          <t>Exemplo fictício de outro condomínio.</t>
        </is>
      </c>
      <c r="J17" s="26">
        <f>IF(OR(D17="",NOT(ISNUMBER(D17)),NOT(ISNUMBER(Premissas!$B$5))),"",IFERROR(INT(D17)+Premissas!$B$5,""))</f>
        <v/>
      </c>
      <c r="K17" s="16">
        <f>IF(OR(A17="",B17="",D17="",E17="",F17="",H17&lt;&gt;"Em espera",NOT(ISNUMBER(D17)),NOT(ISNUMBER(E17))),"",IFERROR(COUNTIFS($A$7:$A$126,A17,$B$7:$B$126,B17,$E$7:$E$126,E17,$F$7:$F$126,F17,$H$7:$H$126,"Em espera",$D$7:$D$126,"&lt;"&amp;D17)+COUNTIFS($A$7:A17,A17,$B$7:B17,B17,$E$7:E17,E17,$F$7:F17,F17,$H$7:H17,"Em espera",$D$7:D17,D17),""))</f>
        <v/>
      </c>
      <c r="L17" s="8">
        <f>IF(COUNTA(A17:I17)=0,"",IF(OR(A17="",B17="",C17="",D17="",E17="",F17="",G17="",H17=""),"Dados incompletos — conferir",IF(OR(NOT(ISNUMBER(D17)),NOT(ISNUMBER(E17)),NOT(ISNUMBER(Premissas!$B$6)),NOT(ISNUMBER(Premissas!$B$7))),"Datas ou limites inválidos — conferir",IF(H17&lt;&gt;"Em espera","Registro encerrado",IF(E17&lt;TODAY(),"Data desejada vencida — conferir",IF(E17&gt;TODAY()+Premissas!$B$7,"Fora da antecedência — conferir",IF(IFERROR(NOT(ISNUMBER(VLOOKUP(B17,Premissas!$D$5:$E$10,2,FALSE))),TRUE),"Área sem limite — conferir",IF(J17&lt;TODAY(),"Prazo vencido",IF(J17&lt;=TODAY()+Premissas!$B$6,"Prazo próximo",IF(K17&lt;=IFERROR(VLOOKUP(B17,Premissas!$D$5:$E$10,2,FALSE),0),"Possível atendimento — conferir","Aguardar ordem"))))))))))</f>
        <v/>
      </c>
      <c r="N17">
        <f>IFERROR(INDEX(Premissas!$D$5:$D$10,ROW()-6),"")</f>
        <v/>
      </c>
      <c r="O17">
        <f>IFERROR(INDEX(Premissas!$G$5:$G$10,ROW()-6),"")</f>
        <v/>
      </c>
      <c r="P17">
        <f>IFERROR(INDEX(Premissas!$I$5:$I$8,ROW()-6),"")</f>
        <v/>
      </c>
    </row>
    <row r="18" ht="31" customHeight="1">
      <c r="A18" s="11" t="n"/>
      <c r="B18" s="11" t="n"/>
      <c r="C18" s="12" t="n"/>
      <c r="D18" s="24" t="n"/>
      <c r="E18" s="25" t="n"/>
      <c r="F18" s="12" t="n"/>
      <c r="G18" s="11" t="n"/>
      <c r="H18" s="12" t="n"/>
      <c r="I18" s="11" t="n"/>
      <c r="J18" s="27">
        <f>IF(OR(D18="",NOT(ISNUMBER(D18)),NOT(ISNUMBER(Premissas!$B$5))),"",IFERROR(INT(D18)+Premissas!$B$5,""))</f>
        <v/>
      </c>
      <c r="K18" s="18">
        <f>IF(OR(A18="",B18="",D18="",E18="",F18="",H18&lt;&gt;"Em espera",NOT(ISNUMBER(D18)),NOT(ISNUMBER(E18))),"",IFERROR(COUNTIFS($A$7:$A$126,A18,$B$7:$B$126,B18,$E$7:$E$126,E18,$F$7:$F$126,F18,$H$7:$H$126,"Em espera",$D$7:$D$126,"&lt;"&amp;D18)+COUNTIFS($A$7:A18,A18,$B$7:B18,B18,$E$7:E18,E18,$F$7:F18,F18,$H$7:H18,"Em espera",$D$7:D18,D18),""))</f>
        <v/>
      </c>
      <c r="L18" s="5">
        <f>IF(COUNTA(A18:I18)=0,"",IF(OR(A18="",B18="",C18="",D18="",E18="",F18="",G18="",H18=""),"Dados incompletos — conferir",IF(OR(NOT(ISNUMBER(D18)),NOT(ISNUMBER(E18)),NOT(ISNUMBER(Premissas!$B$6)),NOT(ISNUMBER(Premissas!$B$7))),"Datas ou limites inválidos — conferir",IF(H18&lt;&gt;"Em espera","Registro encerrado",IF(E18&lt;TODAY(),"Data desejada vencida — conferir",IF(E18&gt;TODAY()+Premissas!$B$7,"Fora da antecedência — conferir",IF(IFERROR(NOT(ISNUMBER(VLOOKUP(B18,Premissas!$D$5:$E$10,2,FALSE))),TRUE),"Área sem limite — conferir",IF(J18&lt;TODAY(),"Prazo vencido",IF(J18&lt;=TODAY()+Premissas!$B$6,"Prazo próximo",IF(K18&lt;=IFERROR(VLOOKUP(B18,Premissas!$D$5:$E$10,2,FALSE),0),"Possível atendimento — conferir","Aguardar ordem"))))))))))</f>
        <v/>
      </c>
      <c r="N18">
        <f>IFERROR(INDEX(Premissas!$D$5:$D$10,ROW()-6),"")</f>
        <v/>
      </c>
      <c r="O18">
        <f>IFERROR(INDEX(Premissas!$G$5:$G$10,ROW()-6),"")</f>
        <v/>
      </c>
      <c r="P18">
        <f>IFERROR(INDEX(Premissas!$I$5:$I$8,ROW()-6),"")</f>
        <v/>
      </c>
    </row>
    <row r="19" ht="31" customHeight="1">
      <c r="A19" s="11" t="n"/>
      <c r="B19" s="11" t="n"/>
      <c r="C19" s="12" t="n"/>
      <c r="D19" s="24" t="n"/>
      <c r="E19" s="25" t="n"/>
      <c r="F19" s="12" t="n"/>
      <c r="G19" s="11" t="n"/>
      <c r="H19" s="12" t="n"/>
      <c r="I19" s="11" t="n"/>
      <c r="J19" s="26">
        <f>IF(OR(D19="",NOT(ISNUMBER(D19)),NOT(ISNUMBER(Premissas!$B$5))),"",IFERROR(INT(D19)+Premissas!$B$5,""))</f>
        <v/>
      </c>
      <c r="K19" s="16">
        <f>IF(OR(A19="",B19="",D19="",E19="",F19="",H19&lt;&gt;"Em espera",NOT(ISNUMBER(D19)),NOT(ISNUMBER(E19))),"",IFERROR(COUNTIFS($A$7:$A$126,A19,$B$7:$B$126,B19,$E$7:$E$126,E19,$F$7:$F$126,F19,$H$7:$H$126,"Em espera",$D$7:$D$126,"&lt;"&amp;D19)+COUNTIFS($A$7:A19,A19,$B$7:B19,B19,$E$7:E19,E19,$F$7:F19,F19,$H$7:H19,"Em espera",$D$7:D19,D19),""))</f>
        <v/>
      </c>
      <c r="L19" s="8">
        <f>IF(COUNTA(A19:I19)=0,"",IF(OR(A19="",B19="",C19="",D19="",E19="",F19="",G19="",H19=""),"Dados incompletos — conferir",IF(OR(NOT(ISNUMBER(D19)),NOT(ISNUMBER(E19)),NOT(ISNUMBER(Premissas!$B$6)),NOT(ISNUMBER(Premissas!$B$7))),"Datas ou limites inválidos — conferir",IF(H19&lt;&gt;"Em espera","Registro encerrado",IF(E19&lt;TODAY(),"Data desejada vencida — conferir",IF(E19&gt;TODAY()+Premissas!$B$7,"Fora da antecedência — conferir",IF(IFERROR(NOT(ISNUMBER(VLOOKUP(B19,Premissas!$D$5:$E$10,2,FALSE))),TRUE),"Área sem limite — conferir",IF(J19&lt;TODAY(),"Prazo vencido",IF(J19&lt;=TODAY()+Premissas!$B$6,"Prazo próximo",IF(K19&lt;=IFERROR(VLOOKUP(B19,Premissas!$D$5:$E$10,2,FALSE),0),"Possível atendimento — conferir","Aguardar ordem"))))))))))</f>
        <v/>
      </c>
      <c r="N19">
        <f>IFERROR(INDEX(Premissas!$D$5:$D$10,ROW()-6),"")</f>
        <v/>
      </c>
      <c r="O19">
        <f>IFERROR(INDEX(Premissas!$G$5:$G$10,ROW()-6),"")</f>
        <v/>
      </c>
      <c r="P19">
        <f>IFERROR(INDEX(Premissas!$I$5:$I$8,ROW()-6),"")</f>
        <v/>
      </c>
    </row>
    <row r="20" ht="31" customHeight="1">
      <c r="A20" s="11" t="n"/>
      <c r="B20" s="11" t="n"/>
      <c r="C20" s="12" t="n"/>
      <c r="D20" s="24" t="n"/>
      <c r="E20" s="25" t="n"/>
      <c r="F20" s="12" t="n"/>
      <c r="G20" s="11" t="n"/>
      <c r="H20" s="12" t="n"/>
      <c r="I20" s="11" t="n"/>
      <c r="J20" s="27">
        <f>IF(OR(D20="",NOT(ISNUMBER(D20)),NOT(ISNUMBER(Premissas!$B$5))),"",IFERROR(INT(D20)+Premissas!$B$5,""))</f>
        <v/>
      </c>
      <c r="K20" s="18">
        <f>IF(OR(A20="",B20="",D20="",E20="",F20="",H20&lt;&gt;"Em espera",NOT(ISNUMBER(D20)),NOT(ISNUMBER(E20))),"",IFERROR(COUNTIFS($A$7:$A$126,A20,$B$7:$B$126,B20,$E$7:$E$126,E20,$F$7:$F$126,F20,$H$7:$H$126,"Em espera",$D$7:$D$126,"&lt;"&amp;D20)+COUNTIFS($A$7:A20,A20,$B$7:B20,B20,$E$7:E20,E20,$F$7:F20,F20,$H$7:H20,"Em espera",$D$7:D20,D20),""))</f>
        <v/>
      </c>
      <c r="L20" s="5">
        <f>IF(COUNTA(A20:I20)=0,"",IF(OR(A20="",B20="",C20="",D20="",E20="",F20="",G20="",H20=""),"Dados incompletos — conferir",IF(OR(NOT(ISNUMBER(D20)),NOT(ISNUMBER(E20)),NOT(ISNUMBER(Premissas!$B$6)),NOT(ISNUMBER(Premissas!$B$7))),"Datas ou limites inválidos — conferir",IF(H20&lt;&gt;"Em espera","Registro encerrado",IF(E20&lt;TODAY(),"Data desejada vencida — conferir",IF(E20&gt;TODAY()+Premissas!$B$7,"Fora da antecedência — conferir",IF(IFERROR(NOT(ISNUMBER(VLOOKUP(B20,Premissas!$D$5:$E$10,2,FALSE))),TRUE),"Área sem limite — conferir",IF(J20&lt;TODAY(),"Prazo vencido",IF(J20&lt;=TODAY()+Premissas!$B$6,"Prazo próximo",IF(K20&lt;=IFERROR(VLOOKUP(B20,Premissas!$D$5:$E$10,2,FALSE),0),"Possível atendimento — conferir","Aguardar ordem"))))))))))</f>
        <v/>
      </c>
      <c r="N20">
        <f>IFERROR(INDEX(Premissas!$D$5:$D$10,ROW()-6),"")</f>
        <v/>
      </c>
      <c r="O20">
        <f>IFERROR(INDEX(Premissas!$G$5:$G$10,ROW()-6),"")</f>
        <v/>
      </c>
      <c r="P20">
        <f>IFERROR(INDEX(Premissas!$I$5:$I$8,ROW()-6),"")</f>
        <v/>
      </c>
    </row>
    <row r="21" ht="31" customHeight="1">
      <c r="A21" s="11" t="n"/>
      <c r="B21" s="11" t="n"/>
      <c r="C21" s="12" t="n"/>
      <c r="D21" s="24" t="n"/>
      <c r="E21" s="25" t="n"/>
      <c r="F21" s="12" t="n"/>
      <c r="G21" s="11" t="n"/>
      <c r="H21" s="12" t="n"/>
      <c r="I21" s="11" t="n"/>
      <c r="J21" s="26">
        <f>IF(OR(D21="",NOT(ISNUMBER(D21)),NOT(ISNUMBER(Premissas!$B$5))),"",IFERROR(INT(D21)+Premissas!$B$5,""))</f>
        <v/>
      </c>
      <c r="K21" s="16">
        <f>IF(OR(A21="",B21="",D21="",E21="",F21="",H21&lt;&gt;"Em espera",NOT(ISNUMBER(D21)),NOT(ISNUMBER(E21))),"",IFERROR(COUNTIFS($A$7:$A$126,A21,$B$7:$B$126,B21,$E$7:$E$126,E21,$F$7:$F$126,F21,$H$7:$H$126,"Em espera",$D$7:$D$126,"&lt;"&amp;D21)+COUNTIFS($A$7:A21,A21,$B$7:B21,B21,$E$7:E21,E21,$F$7:F21,F21,$H$7:H21,"Em espera",$D$7:D21,D21),""))</f>
        <v/>
      </c>
      <c r="L21" s="8">
        <f>IF(COUNTA(A21:I21)=0,"",IF(OR(A21="",B21="",C21="",D21="",E21="",F21="",G21="",H21=""),"Dados incompletos — conferir",IF(OR(NOT(ISNUMBER(D21)),NOT(ISNUMBER(E21)),NOT(ISNUMBER(Premissas!$B$6)),NOT(ISNUMBER(Premissas!$B$7))),"Datas ou limites inválidos — conferir",IF(H21&lt;&gt;"Em espera","Registro encerrado",IF(E21&lt;TODAY(),"Data desejada vencida — conferir",IF(E21&gt;TODAY()+Premissas!$B$7,"Fora da antecedência — conferir",IF(IFERROR(NOT(ISNUMBER(VLOOKUP(B21,Premissas!$D$5:$E$10,2,FALSE))),TRUE),"Área sem limite — conferir",IF(J21&lt;TODAY(),"Prazo vencido",IF(J21&lt;=TODAY()+Premissas!$B$6,"Prazo próximo",IF(K21&lt;=IFERROR(VLOOKUP(B21,Premissas!$D$5:$E$10,2,FALSE),0),"Possível atendimento — conferir","Aguardar ordem"))))))))))</f>
        <v/>
      </c>
      <c r="N21">
        <f>IFERROR(INDEX(Premissas!$D$5:$D$10,ROW()-6),"")</f>
        <v/>
      </c>
      <c r="O21">
        <f>IFERROR(INDEX(Premissas!$G$5:$G$10,ROW()-6),"")</f>
        <v/>
      </c>
      <c r="P21">
        <f>IFERROR(INDEX(Premissas!$I$5:$I$8,ROW()-6),"")</f>
        <v/>
      </c>
    </row>
    <row r="22" ht="31" customHeight="1">
      <c r="A22" s="11" t="n"/>
      <c r="B22" s="11" t="n"/>
      <c r="C22" s="12" t="n"/>
      <c r="D22" s="24" t="n"/>
      <c r="E22" s="25" t="n"/>
      <c r="F22" s="12" t="n"/>
      <c r="G22" s="11" t="n"/>
      <c r="H22" s="12" t="n"/>
      <c r="I22" s="11" t="n"/>
      <c r="J22" s="27">
        <f>IF(OR(D22="",NOT(ISNUMBER(D22)),NOT(ISNUMBER(Premissas!$B$5))),"",IFERROR(INT(D22)+Premissas!$B$5,""))</f>
        <v/>
      </c>
      <c r="K22" s="18">
        <f>IF(OR(A22="",B22="",D22="",E22="",F22="",H22&lt;&gt;"Em espera",NOT(ISNUMBER(D22)),NOT(ISNUMBER(E22))),"",IFERROR(COUNTIFS($A$7:$A$126,A22,$B$7:$B$126,B22,$E$7:$E$126,E22,$F$7:$F$126,F22,$H$7:$H$126,"Em espera",$D$7:$D$126,"&lt;"&amp;D22)+COUNTIFS($A$7:A22,A22,$B$7:B22,B22,$E$7:E22,E22,$F$7:F22,F22,$H$7:H22,"Em espera",$D$7:D22,D22),""))</f>
        <v/>
      </c>
      <c r="L22" s="5">
        <f>IF(COUNTA(A22:I22)=0,"",IF(OR(A22="",B22="",C22="",D22="",E22="",F22="",G22="",H22=""),"Dados incompletos — conferir",IF(OR(NOT(ISNUMBER(D22)),NOT(ISNUMBER(E22)),NOT(ISNUMBER(Premissas!$B$6)),NOT(ISNUMBER(Premissas!$B$7))),"Datas ou limites inválidos — conferir",IF(H22&lt;&gt;"Em espera","Registro encerrado",IF(E22&lt;TODAY(),"Data desejada vencida — conferir",IF(E22&gt;TODAY()+Premissas!$B$7,"Fora da antecedência — conferir",IF(IFERROR(NOT(ISNUMBER(VLOOKUP(B22,Premissas!$D$5:$E$10,2,FALSE))),TRUE),"Área sem limite — conferir",IF(J22&lt;TODAY(),"Prazo vencido",IF(J22&lt;=TODAY()+Premissas!$B$6,"Prazo próximo",IF(K22&lt;=IFERROR(VLOOKUP(B22,Premissas!$D$5:$E$10,2,FALSE),0),"Possível atendimento — conferir","Aguardar ordem"))))))))))</f>
        <v/>
      </c>
      <c r="N22">
        <f>IFERROR(INDEX(Premissas!$D$5:$D$10,ROW()-6),"")</f>
        <v/>
      </c>
      <c r="O22">
        <f>IFERROR(INDEX(Premissas!$G$5:$G$10,ROW()-6),"")</f>
        <v/>
      </c>
      <c r="P22">
        <f>IFERROR(INDEX(Premissas!$I$5:$I$8,ROW()-6),"")</f>
        <v/>
      </c>
    </row>
    <row r="23" ht="31" customHeight="1">
      <c r="A23" s="11" t="n"/>
      <c r="B23" s="11" t="n"/>
      <c r="C23" s="12" t="n"/>
      <c r="D23" s="24" t="n"/>
      <c r="E23" s="25" t="n"/>
      <c r="F23" s="12" t="n"/>
      <c r="G23" s="11" t="n"/>
      <c r="H23" s="12" t="n"/>
      <c r="I23" s="11" t="n"/>
      <c r="J23" s="26">
        <f>IF(OR(D23="",NOT(ISNUMBER(D23)),NOT(ISNUMBER(Premissas!$B$5))),"",IFERROR(INT(D23)+Premissas!$B$5,""))</f>
        <v/>
      </c>
      <c r="K23" s="16">
        <f>IF(OR(A23="",B23="",D23="",E23="",F23="",H23&lt;&gt;"Em espera",NOT(ISNUMBER(D23)),NOT(ISNUMBER(E23))),"",IFERROR(COUNTIFS($A$7:$A$126,A23,$B$7:$B$126,B23,$E$7:$E$126,E23,$F$7:$F$126,F23,$H$7:$H$126,"Em espera",$D$7:$D$126,"&lt;"&amp;D23)+COUNTIFS($A$7:A23,A23,$B$7:B23,B23,$E$7:E23,E23,$F$7:F23,F23,$H$7:H23,"Em espera",$D$7:D23,D23),""))</f>
        <v/>
      </c>
      <c r="L23" s="8">
        <f>IF(COUNTA(A23:I23)=0,"",IF(OR(A23="",B23="",C23="",D23="",E23="",F23="",G23="",H23=""),"Dados incompletos — conferir",IF(OR(NOT(ISNUMBER(D23)),NOT(ISNUMBER(E23)),NOT(ISNUMBER(Premissas!$B$6)),NOT(ISNUMBER(Premissas!$B$7))),"Datas ou limites inválidos — conferir",IF(H23&lt;&gt;"Em espera","Registro encerrado",IF(E23&lt;TODAY(),"Data desejada vencida — conferir",IF(E23&gt;TODAY()+Premissas!$B$7,"Fora da antecedência — conferir",IF(IFERROR(NOT(ISNUMBER(VLOOKUP(B23,Premissas!$D$5:$E$10,2,FALSE))),TRUE),"Área sem limite — conferir",IF(J23&lt;TODAY(),"Prazo vencido",IF(J23&lt;=TODAY()+Premissas!$B$6,"Prazo próximo",IF(K23&lt;=IFERROR(VLOOKUP(B23,Premissas!$D$5:$E$10,2,FALSE),0),"Possível atendimento — conferir","Aguardar ordem"))))))))))</f>
        <v/>
      </c>
      <c r="N23">
        <f>IFERROR(INDEX(Premissas!$D$5:$D$10,ROW()-6),"")</f>
        <v/>
      </c>
      <c r="O23">
        <f>IFERROR(INDEX(Premissas!$G$5:$G$10,ROW()-6),"")</f>
        <v/>
      </c>
      <c r="P23">
        <f>IFERROR(INDEX(Premissas!$I$5:$I$8,ROW()-6),"")</f>
        <v/>
      </c>
    </row>
    <row r="24" ht="31" customHeight="1">
      <c r="A24" s="11" t="n"/>
      <c r="B24" s="11" t="n"/>
      <c r="C24" s="12" t="n"/>
      <c r="D24" s="24" t="n"/>
      <c r="E24" s="25" t="n"/>
      <c r="F24" s="12" t="n"/>
      <c r="G24" s="11" t="n"/>
      <c r="H24" s="12" t="n"/>
      <c r="I24" s="11" t="n"/>
      <c r="J24" s="27">
        <f>IF(OR(D24="",NOT(ISNUMBER(D24)),NOT(ISNUMBER(Premissas!$B$5))),"",IFERROR(INT(D24)+Premissas!$B$5,""))</f>
        <v/>
      </c>
      <c r="K24" s="18">
        <f>IF(OR(A24="",B24="",D24="",E24="",F24="",H24&lt;&gt;"Em espera",NOT(ISNUMBER(D24)),NOT(ISNUMBER(E24))),"",IFERROR(COUNTIFS($A$7:$A$126,A24,$B$7:$B$126,B24,$E$7:$E$126,E24,$F$7:$F$126,F24,$H$7:$H$126,"Em espera",$D$7:$D$126,"&lt;"&amp;D24)+COUNTIFS($A$7:A24,A24,$B$7:B24,B24,$E$7:E24,E24,$F$7:F24,F24,$H$7:H24,"Em espera",$D$7:D24,D24),""))</f>
        <v/>
      </c>
      <c r="L24" s="5">
        <f>IF(COUNTA(A24:I24)=0,"",IF(OR(A24="",B24="",C24="",D24="",E24="",F24="",G24="",H24=""),"Dados incompletos — conferir",IF(OR(NOT(ISNUMBER(D24)),NOT(ISNUMBER(E24)),NOT(ISNUMBER(Premissas!$B$6)),NOT(ISNUMBER(Premissas!$B$7))),"Datas ou limites inválidos — conferir",IF(H24&lt;&gt;"Em espera","Registro encerrado",IF(E24&lt;TODAY(),"Data desejada vencida — conferir",IF(E24&gt;TODAY()+Premissas!$B$7,"Fora da antecedência — conferir",IF(IFERROR(NOT(ISNUMBER(VLOOKUP(B24,Premissas!$D$5:$E$10,2,FALSE))),TRUE),"Área sem limite — conferir",IF(J24&lt;TODAY(),"Prazo vencido",IF(J24&lt;=TODAY()+Premissas!$B$6,"Prazo próximo",IF(K24&lt;=IFERROR(VLOOKUP(B24,Premissas!$D$5:$E$10,2,FALSE),0),"Possível atendimento — conferir","Aguardar ordem"))))))))))</f>
        <v/>
      </c>
      <c r="N24">
        <f>IFERROR(INDEX(Premissas!$D$5:$D$10,ROW()-6),"")</f>
        <v/>
      </c>
      <c r="O24">
        <f>IFERROR(INDEX(Premissas!$G$5:$G$10,ROW()-6),"")</f>
        <v/>
      </c>
      <c r="P24">
        <f>IFERROR(INDEX(Premissas!$I$5:$I$8,ROW()-6),"")</f>
        <v/>
      </c>
    </row>
    <row r="25" ht="31" customHeight="1">
      <c r="A25" s="11" t="n"/>
      <c r="B25" s="11" t="n"/>
      <c r="C25" s="12" t="n"/>
      <c r="D25" s="24" t="n"/>
      <c r="E25" s="25" t="n"/>
      <c r="F25" s="12" t="n"/>
      <c r="G25" s="11" t="n"/>
      <c r="H25" s="12" t="n"/>
      <c r="I25" s="11" t="n"/>
      <c r="J25" s="26">
        <f>IF(OR(D25="",NOT(ISNUMBER(D25)),NOT(ISNUMBER(Premissas!$B$5))),"",IFERROR(INT(D25)+Premissas!$B$5,""))</f>
        <v/>
      </c>
      <c r="K25" s="16">
        <f>IF(OR(A25="",B25="",D25="",E25="",F25="",H25&lt;&gt;"Em espera",NOT(ISNUMBER(D25)),NOT(ISNUMBER(E25))),"",IFERROR(COUNTIFS($A$7:$A$126,A25,$B$7:$B$126,B25,$E$7:$E$126,E25,$F$7:$F$126,F25,$H$7:$H$126,"Em espera",$D$7:$D$126,"&lt;"&amp;D25)+COUNTIFS($A$7:A25,A25,$B$7:B25,B25,$E$7:E25,E25,$F$7:F25,F25,$H$7:H25,"Em espera",$D$7:D25,D25),""))</f>
        <v/>
      </c>
      <c r="L25" s="8">
        <f>IF(COUNTA(A25:I25)=0,"",IF(OR(A25="",B25="",C25="",D25="",E25="",F25="",G25="",H25=""),"Dados incompletos — conferir",IF(OR(NOT(ISNUMBER(D25)),NOT(ISNUMBER(E25)),NOT(ISNUMBER(Premissas!$B$6)),NOT(ISNUMBER(Premissas!$B$7))),"Datas ou limites inválidos — conferir",IF(H25&lt;&gt;"Em espera","Registro encerrado",IF(E25&lt;TODAY(),"Data desejada vencida — conferir",IF(E25&gt;TODAY()+Premissas!$B$7,"Fora da antecedência — conferir",IF(IFERROR(NOT(ISNUMBER(VLOOKUP(B25,Premissas!$D$5:$E$10,2,FALSE))),TRUE),"Área sem limite — conferir",IF(J25&lt;TODAY(),"Prazo vencido",IF(J25&lt;=TODAY()+Premissas!$B$6,"Prazo próximo",IF(K25&lt;=IFERROR(VLOOKUP(B25,Premissas!$D$5:$E$10,2,FALSE),0),"Possível atendimento — conferir","Aguardar ordem"))))))))))</f>
        <v/>
      </c>
      <c r="N25">
        <f>IFERROR(INDEX(Premissas!$D$5:$D$10,ROW()-6),"")</f>
        <v/>
      </c>
      <c r="O25">
        <f>IFERROR(INDEX(Premissas!$G$5:$G$10,ROW()-6),"")</f>
        <v/>
      </c>
      <c r="P25">
        <f>IFERROR(INDEX(Premissas!$I$5:$I$8,ROW()-6),"")</f>
        <v/>
      </c>
    </row>
    <row r="26" ht="31" customHeight="1">
      <c r="A26" s="11" t="n"/>
      <c r="B26" s="11" t="n"/>
      <c r="C26" s="12" t="n"/>
      <c r="D26" s="24" t="n"/>
      <c r="E26" s="25" t="n"/>
      <c r="F26" s="12" t="n"/>
      <c r="G26" s="11" t="n"/>
      <c r="H26" s="12" t="n"/>
      <c r="I26" s="11" t="n"/>
      <c r="J26" s="27">
        <f>IF(OR(D26="",NOT(ISNUMBER(D26)),NOT(ISNUMBER(Premissas!$B$5))),"",IFERROR(INT(D26)+Premissas!$B$5,""))</f>
        <v/>
      </c>
      <c r="K26" s="18">
        <f>IF(OR(A26="",B26="",D26="",E26="",F26="",H26&lt;&gt;"Em espera",NOT(ISNUMBER(D26)),NOT(ISNUMBER(E26))),"",IFERROR(COUNTIFS($A$7:$A$126,A26,$B$7:$B$126,B26,$E$7:$E$126,E26,$F$7:$F$126,F26,$H$7:$H$126,"Em espera",$D$7:$D$126,"&lt;"&amp;D26)+COUNTIFS($A$7:A26,A26,$B$7:B26,B26,$E$7:E26,E26,$F$7:F26,F26,$H$7:H26,"Em espera",$D$7:D26,D26),""))</f>
        <v/>
      </c>
      <c r="L26" s="5">
        <f>IF(COUNTA(A26:I26)=0,"",IF(OR(A26="",B26="",C26="",D26="",E26="",F26="",G26="",H26=""),"Dados incompletos — conferir",IF(OR(NOT(ISNUMBER(D26)),NOT(ISNUMBER(E26)),NOT(ISNUMBER(Premissas!$B$6)),NOT(ISNUMBER(Premissas!$B$7))),"Datas ou limites inválidos — conferir",IF(H26&lt;&gt;"Em espera","Registro encerrado",IF(E26&lt;TODAY(),"Data desejada vencida — conferir",IF(E26&gt;TODAY()+Premissas!$B$7,"Fora da antecedência — conferir",IF(IFERROR(NOT(ISNUMBER(VLOOKUP(B26,Premissas!$D$5:$E$10,2,FALSE))),TRUE),"Área sem limite — conferir",IF(J26&lt;TODAY(),"Prazo vencido",IF(J26&lt;=TODAY()+Premissas!$B$6,"Prazo próximo",IF(K26&lt;=IFERROR(VLOOKUP(B26,Premissas!$D$5:$E$10,2,FALSE),0),"Possível atendimento — conferir","Aguardar ordem"))))))))))</f>
        <v/>
      </c>
      <c r="N26">
        <f>IFERROR(INDEX(Premissas!$D$5:$D$10,ROW()-6),"")</f>
        <v/>
      </c>
      <c r="O26">
        <f>IFERROR(INDEX(Premissas!$G$5:$G$10,ROW()-6),"")</f>
        <v/>
      </c>
      <c r="P26">
        <f>IFERROR(INDEX(Premissas!$I$5:$I$8,ROW()-6),"")</f>
        <v/>
      </c>
    </row>
    <row r="27" ht="31" customHeight="1">
      <c r="A27" s="11" t="n"/>
      <c r="B27" s="11" t="n"/>
      <c r="C27" s="12" t="n"/>
      <c r="D27" s="24" t="n"/>
      <c r="E27" s="25" t="n"/>
      <c r="F27" s="12" t="n"/>
      <c r="G27" s="11" t="n"/>
      <c r="H27" s="12" t="n"/>
      <c r="I27" s="11" t="n"/>
      <c r="J27" s="26">
        <f>IF(OR(D27="",NOT(ISNUMBER(D27)),NOT(ISNUMBER(Premissas!$B$5))),"",IFERROR(INT(D27)+Premissas!$B$5,""))</f>
        <v/>
      </c>
      <c r="K27" s="16">
        <f>IF(OR(A27="",B27="",D27="",E27="",F27="",H27&lt;&gt;"Em espera",NOT(ISNUMBER(D27)),NOT(ISNUMBER(E27))),"",IFERROR(COUNTIFS($A$7:$A$126,A27,$B$7:$B$126,B27,$E$7:$E$126,E27,$F$7:$F$126,F27,$H$7:$H$126,"Em espera",$D$7:$D$126,"&lt;"&amp;D27)+COUNTIFS($A$7:A27,A27,$B$7:B27,B27,$E$7:E27,E27,$F$7:F27,F27,$H$7:H27,"Em espera",$D$7:D27,D27),""))</f>
        <v/>
      </c>
      <c r="L27" s="8">
        <f>IF(COUNTA(A27:I27)=0,"",IF(OR(A27="",B27="",C27="",D27="",E27="",F27="",G27="",H27=""),"Dados incompletos — conferir",IF(OR(NOT(ISNUMBER(D27)),NOT(ISNUMBER(E27)),NOT(ISNUMBER(Premissas!$B$6)),NOT(ISNUMBER(Premissas!$B$7))),"Datas ou limites inválidos — conferir",IF(H27&lt;&gt;"Em espera","Registro encerrado",IF(E27&lt;TODAY(),"Data desejada vencida — conferir",IF(E27&gt;TODAY()+Premissas!$B$7,"Fora da antecedência — conferir",IF(IFERROR(NOT(ISNUMBER(VLOOKUP(B27,Premissas!$D$5:$E$10,2,FALSE))),TRUE),"Área sem limite — conferir",IF(J27&lt;TODAY(),"Prazo vencido",IF(J27&lt;=TODAY()+Premissas!$B$6,"Prazo próximo",IF(K27&lt;=IFERROR(VLOOKUP(B27,Premissas!$D$5:$E$10,2,FALSE),0),"Possível atendimento — conferir","Aguardar ordem"))))))))))</f>
        <v/>
      </c>
      <c r="N27">
        <f>IFERROR(INDEX(Premissas!$D$5:$D$10,ROW()-6),"")</f>
        <v/>
      </c>
      <c r="O27">
        <f>IFERROR(INDEX(Premissas!$G$5:$G$10,ROW()-6),"")</f>
        <v/>
      </c>
      <c r="P27">
        <f>IFERROR(INDEX(Premissas!$I$5:$I$8,ROW()-6),"")</f>
        <v/>
      </c>
    </row>
    <row r="28" ht="31" customHeight="1">
      <c r="A28" s="11" t="n"/>
      <c r="B28" s="11" t="n"/>
      <c r="C28" s="12" t="n"/>
      <c r="D28" s="24" t="n"/>
      <c r="E28" s="25" t="n"/>
      <c r="F28" s="12" t="n"/>
      <c r="G28" s="11" t="n"/>
      <c r="H28" s="12" t="n"/>
      <c r="I28" s="11" t="n"/>
      <c r="J28" s="27">
        <f>IF(OR(D28="",NOT(ISNUMBER(D28)),NOT(ISNUMBER(Premissas!$B$5))),"",IFERROR(INT(D28)+Premissas!$B$5,""))</f>
        <v/>
      </c>
      <c r="K28" s="18">
        <f>IF(OR(A28="",B28="",D28="",E28="",F28="",H28&lt;&gt;"Em espera",NOT(ISNUMBER(D28)),NOT(ISNUMBER(E28))),"",IFERROR(COUNTIFS($A$7:$A$126,A28,$B$7:$B$126,B28,$E$7:$E$126,E28,$F$7:$F$126,F28,$H$7:$H$126,"Em espera",$D$7:$D$126,"&lt;"&amp;D28)+COUNTIFS($A$7:A28,A28,$B$7:B28,B28,$E$7:E28,E28,$F$7:F28,F28,$H$7:H28,"Em espera",$D$7:D28,D28),""))</f>
        <v/>
      </c>
      <c r="L28" s="5">
        <f>IF(COUNTA(A28:I28)=0,"",IF(OR(A28="",B28="",C28="",D28="",E28="",F28="",G28="",H28=""),"Dados incompletos — conferir",IF(OR(NOT(ISNUMBER(D28)),NOT(ISNUMBER(E28)),NOT(ISNUMBER(Premissas!$B$6)),NOT(ISNUMBER(Premissas!$B$7))),"Datas ou limites inválidos — conferir",IF(H28&lt;&gt;"Em espera","Registro encerrado",IF(E28&lt;TODAY(),"Data desejada vencida — conferir",IF(E28&gt;TODAY()+Premissas!$B$7,"Fora da antecedência — conferir",IF(IFERROR(NOT(ISNUMBER(VLOOKUP(B28,Premissas!$D$5:$E$10,2,FALSE))),TRUE),"Área sem limite — conferir",IF(J28&lt;TODAY(),"Prazo vencido",IF(J28&lt;=TODAY()+Premissas!$B$6,"Prazo próximo",IF(K28&lt;=IFERROR(VLOOKUP(B28,Premissas!$D$5:$E$10,2,FALSE),0),"Possível atendimento — conferir","Aguardar ordem"))))))))))</f>
        <v/>
      </c>
      <c r="N28">
        <f>IFERROR(INDEX(Premissas!$D$5:$D$10,ROW()-6),"")</f>
        <v/>
      </c>
      <c r="O28">
        <f>IFERROR(INDEX(Premissas!$G$5:$G$10,ROW()-6),"")</f>
        <v/>
      </c>
      <c r="P28">
        <f>IFERROR(INDEX(Premissas!$I$5:$I$8,ROW()-6),"")</f>
        <v/>
      </c>
    </row>
    <row r="29" ht="31" customHeight="1">
      <c r="A29" s="11" t="n"/>
      <c r="B29" s="11" t="n"/>
      <c r="C29" s="12" t="n"/>
      <c r="D29" s="24" t="n"/>
      <c r="E29" s="25" t="n"/>
      <c r="F29" s="12" t="n"/>
      <c r="G29" s="11" t="n"/>
      <c r="H29" s="12" t="n"/>
      <c r="I29" s="11" t="n"/>
      <c r="J29" s="26">
        <f>IF(OR(D29="",NOT(ISNUMBER(D29)),NOT(ISNUMBER(Premissas!$B$5))),"",IFERROR(INT(D29)+Premissas!$B$5,""))</f>
        <v/>
      </c>
      <c r="K29" s="16">
        <f>IF(OR(A29="",B29="",D29="",E29="",F29="",H29&lt;&gt;"Em espera",NOT(ISNUMBER(D29)),NOT(ISNUMBER(E29))),"",IFERROR(COUNTIFS($A$7:$A$126,A29,$B$7:$B$126,B29,$E$7:$E$126,E29,$F$7:$F$126,F29,$H$7:$H$126,"Em espera",$D$7:$D$126,"&lt;"&amp;D29)+COUNTIFS($A$7:A29,A29,$B$7:B29,B29,$E$7:E29,E29,$F$7:F29,F29,$H$7:H29,"Em espera",$D$7:D29,D29),""))</f>
        <v/>
      </c>
      <c r="L29" s="8">
        <f>IF(COUNTA(A29:I29)=0,"",IF(OR(A29="",B29="",C29="",D29="",E29="",F29="",G29="",H29=""),"Dados incompletos — conferir",IF(OR(NOT(ISNUMBER(D29)),NOT(ISNUMBER(E29)),NOT(ISNUMBER(Premissas!$B$6)),NOT(ISNUMBER(Premissas!$B$7))),"Datas ou limites inválidos — conferir",IF(H29&lt;&gt;"Em espera","Registro encerrado",IF(E29&lt;TODAY(),"Data desejada vencida — conferir",IF(E29&gt;TODAY()+Premissas!$B$7,"Fora da antecedência — conferir",IF(IFERROR(NOT(ISNUMBER(VLOOKUP(B29,Premissas!$D$5:$E$10,2,FALSE))),TRUE),"Área sem limite — conferir",IF(J29&lt;TODAY(),"Prazo vencido",IF(J29&lt;=TODAY()+Premissas!$B$6,"Prazo próximo",IF(K29&lt;=IFERROR(VLOOKUP(B29,Premissas!$D$5:$E$10,2,FALSE),0),"Possível atendimento — conferir","Aguardar ordem"))))))))))</f>
        <v/>
      </c>
      <c r="N29">
        <f>IFERROR(INDEX(Premissas!$D$5:$D$10,ROW()-6),"")</f>
        <v/>
      </c>
      <c r="O29">
        <f>IFERROR(INDEX(Premissas!$G$5:$G$10,ROW()-6),"")</f>
        <v/>
      </c>
      <c r="P29">
        <f>IFERROR(INDEX(Premissas!$I$5:$I$8,ROW()-6),"")</f>
        <v/>
      </c>
    </row>
    <row r="30" ht="31" customHeight="1">
      <c r="A30" s="11" t="n"/>
      <c r="B30" s="11" t="n"/>
      <c r="C30" s="12" t="n"/>
      <c r="D30" s="24" t="n"/>
      <c r="E30" s="25" t="n"/>
      <c r="F30" s="12" t="n"/>
      <c r="G30" s="11" t="n"/>
      <c r="H30" s="12" t="n"/>
      <c r="I30" s="11" t="n"/>
      <c r="J30" s="27">
        <f>IF(OR(D30="",NOT(ISNUMBER(D30)),NOT(ISNUMBER(Premissas!$B$5))),"",IFERROR(INT(D30)+Premissas!$B$5,""))</f>
        <v/>
      </c>
      <c r="K30" s="18">
        <f>IF(OR(A30="",B30="",D30="",E30="",F30="",H30&lt;&gt;"Em espera",NOT(ISNUMBER(D30)),NOT(ISNUMBER(E30))),"",IFERROR(COUNTIFS($A$7:$A$126,A30,$B$7:$B$126,B30,$E$7:$E$126,E30,$F$7:$F$126,F30,$H$7:$H$126,"Em espera",$D$7:$D$126,"&lt;"&amp;D30)+COUNTIFS($A$7:A30,A30,$B$7:B30,B30,$E$7:E30,E30,$F$7:F30,F30,$H$7:H30,"Em espera",$D$7:D30,D30),""))</f>
        <v/>
      </c>
      <c r="L30" s="5">
        <f>IF(COUNTA(A30:I30)=0,"",IF(OR(A30="",B30="",C30="",D30="",E30="",F30="",G30="",H30=""),"Dados incompletos — conferir",IF(OR(NOT(ISNUMBER(D30)),NOT(ISNUMBER(E30)),NOT(ISNUMBER(Premissas!$B$6)),NOT(ISNUMBER(Premissas!$B$7))),"Datas ou limites inválidos — conferir",IF(H30&lt;&gt;"Em espera","Registro encerrado",IF(E30&lt;TODAY(),"Data desejada vencida — conferir",IF(E30&gt;TODAY()+Premissas!$B$7,"Fora da antecedência — conferir",IF(IFERROR(NOT(ISNUMBER(VLOOKUP(B30,Premissas!$D$5:$E$10,2,FALSE))),TRUE),"Área sem limite — conferir",IF(J30&lt;TODAY(),"Prazo vencido",IF(J30&lt;=TODAY()+Premissas!$B$6,"Prazo próximo",IF(K30&lt;=IFERROR(VLOOKUP(B30,Premissas!$D$5:$E$10,2,FALSE),0),"Possível atendimento — conferir","Aguardar ordem"))))))))))</f>
        <v/>
      </c>
      <c r="N30">
        <f>IFERROR(INDEX(Premissas!$D$5:$D$10,ROW()-6),"")</f>
        <v/>
      </c>
      <c r="O30">
        <f>IFERROR(INDEX(Premissas!$G$5:$G$10,ROW()-6),"")</f>
        <v/>
      </c>
      <c r="P30">
        <f>IFERROR(INDEX(Premissas!$I$5:$I$8,ROW()-6),"")</f>
        <v/>
      </c>
    </row>
    <row r="31" ht="31" customHeight="1">
      <c r="A31" s="11" t="n"/>
      <c r="B31" s="11" t="n"/>
      <c r="C31" s="12" t="n"/>
      <c r="D31" s="24" t="n"/>
      <c r="E31" s="25" t="n"/>
      <c r="F31" s="12" t="n"/>
      <c r="G31" s="11" t="n"/>
      <c r="H31" s="12" t="n"/>
      <c r="I31" s="11" t="n"/>
      <c r="J31" s="26">
        <f>IF(OR(D31="",NOT(ISNUMBER(D31)),NOT(ISNUMBER(Premissas!$B$5))),"",IFERROR(INT(D31)+Premissas!$B$5,""))</f>
        <v/>
      </c>
      <c r="K31" s="16">
        <f>IF(OR(A31="",B31="",D31="",E31="",F31="",H31&lt;&gt;"Em espera",NOT(ISNUMBER(D31)),NOT(ISNUMBER(E31))),"",IFERROR(COUNTIFS($A$7:$A$126,A31,$B$7:$B$126,B31,$E$7:$E$126,E31,$F$7:$F$126,F31,$H$7:$H$126,"Em espera",$D$7:$D$126,"&lt;"&amp;D31)+COUNTIFS($A$7:A31,A31,$B$7:B31,B31,$E$7:E31,E31,$F$7:F31,F31,$H$7:H31,"Em espera",$D$7:D31,D31),""))</f>
        <v/>
      </c>
      <c r="L31" s="8">
        <f>IF(COUNTA(A31:I31)=0,"",IF(OR(A31="",B31="",C31="",D31="",E31="",F31="",G31="",H31=""),"Dados incompletos — conferir",IF(OR(NOT(ISNUMBER(D31)),NOT(ISNUMBER(E31)),NOT(ISNUMBER(Premissas!$B$6)),NOT(ISNUMBER(Premissas!$B$7))),"Datas ou limites inválidos — conferir",IF(H31&lt;&gt;"Em espera","Registro encerrado",IF(E31&lt;TODAY(),"Data desejada vencida — conferir",IF(E31&gt;TODAY()+Premissas!$B$7,"Fora da antecedência — conferir",IF(IFERROR(NOT(ISNUMBER(VLOOKUP(B31,Premissas!$D$5:$E$10,2,FALSE))),TRUE),"Área sem limite — conferir",IF(J31&lt;TODAY(),"Prazo vencido",IF(J31&lt;=TODAY()+Premissas!$B$6,"Prazo próximo",IF(K31&lt;=IFERROR(VLOOKUP(B31,Premissas!$D$5:$E$10,2,FALSE),0),"Possível atendimento — conferir","Aguardar ordem"))))))))))</f>
        <v/>
      </c>
      <c r="N31">
        <f>IFERROR(INDEX(Premissas!$D$5:$D$10,ROW()-6),"")</f>
        <v/>
      </c>
      <c r="O31">
        <f>IFERROR(INDEX(Premissas!$G$5:$G$10,ROW()-6),"")</f>
        <v/>
      </c>
      <c r="P31">
        <f>IFERROR(INDEX(Premissas!$I$5:$I$8,ROW()-6),"")</f>
        <v/>
      </c>
    </row>
    <row r="32" ht="31" customHeight="1">
      <c r="A32" s="11" t="n"/>
      <c r="B32" s="11" t="n"/>
      <c r="C32" s="12" t="n"/>
      <c r="D32" s="24" t="n"/>
      <c r="E32" s="25" t="n"/>
      <c r="F32" s="12" t="n"/>
      <c r="G32" s="11" t="n"/>
      <c r="H32" s="12" t="n"/>
      <c r="I32" s="11" t="n"/>
      <c r="J32" s="27">
        <f>IF(OR(D32="",NOT(ISNUMBER(D32)),NOT(ISNUMBER(Premissas!$B$5))),"",IFERROR(INT(D32)+Premissas!$B$5,""))</f>
        <v/>
      </c>
      <c r="K32" s="18">
        <f>IF(OR(A32="",B32="",D32="",E32="",F32="",H32&lt;&gt;"Em espera",NOT(ISNUMBER(D32)),NOT(ISNUMBER(E32))),"",IFERROR(COUNTIFS($A$7:$A$126,A32,$B$7:$B$126,B32,$E$7:$E$126,E32,$F$7:$F$126,F32,$H$7:$H$126,"Em espera",$D$7:$D$126,"&lt;"&amp;D32)+COUNTIFS($A$7:A32,A32,$B$7:B32,B32,$E$7:E32,E32,$F$7:F32,F32,$H$7:H32,"Em espera",$D$7:D32,D32),""))</f>
        <v/>
      </c>
      <c r="L32" s="5">
        <f>IF(COUNTA(A32:I32)=0,"",IF(OR(A32="",B32="",C32="",D32="",E32="",F32="",G32="",H32=""),"Dados incompletos — conferir",IF(OR(NOT(ISNUMBER(D32)),NOT(ISNUMBER(E32)),NOT(ISNUMBER(Premissas!$B$6)),NOT(ISNUMBER(Premissas!$B$7))),"Datas ou limites inválidos — conferir",IF(H32&lt;&gt;"Em espera","Registro encerrado",IF(E32&lt;TODAY(),"Data desejada vencida — conferir",IF(E32&gt;TODAY()+Premissas!$B$7,"Fora da antecedência — conferir",IF(IFERROR(NOT(ISNUMBER(VLOOKUP(B32,Premissas!$D$5:$E$10,2,FALSE))),TRUE),"Área sem limite — conferir",IF(J32&lt;TODAY(),"Prazo vencido",IF(J32&lt;=TODAY()+Premissas!$B$6,"Prazo próximo",IF(K32&lt;=IFERROR(VLOOKUP(B32,Premissas!$D$5:$E$10,2,FALSE),0),"Possível atendimento — conferir","Aguardar ordem"))))))))))</f>
        <v/>
      </c>
      <c r="N32">
        <f>IFERROR(INDEX(Premissas!$D$5:$D$10,ROW()-6),"")</f>
        <v/>
      </c>
      <c r="O32">
        <f>IFERROR(INDEX(Premissas!$G$5:$G$10,ROW()-6),"")</f>
        <v/>
      </c>
      <c r="P32">
        <f>IFERROR(INDEX(Premissas!$I$5:$I$8,ROW()-6),"")</f>
        <v/>
      </c>
    </row>
    <row r="33" ht="31" customHeight="1">
      <c r="A33" s="11" t="n"/>
      <c r="B33" s="11" t="n"/>
      <c r="C33" s="12" t="n"/>
      <c r="D33" s="24" t="n"/>
      <c r="E33" s="25" t="n"/>
      <c r="F33" s="12" t="n"/>
      <c r="G33" s="11" t="n"/>
      <c r="H33" s="12" t="n"/>
      <c r="I33" s="11" t="n"/>
      <c r="J33" s="26">
        <f>IF(OR(D33="",NOT(ISNUMBER(D33)),NOT(ISNUMBER(Premissas!$B$5))),"",IFERROR(INT(D33)+Premissas!$B$5,""))</f>
        <v/>
      </c>
      <c r="K33" s="16">
        <f>IF(OR(A33="",B33="",D33="",E33="",F33="",H33&lt;&gt;"Em espera",NOT(ISNUMBER(D33)),NOT(ISNUMBER(E33))),"",IFERROR(COUNTIFS($A$7:$A$126,A33,$B$7:$B$126,B33,$E$7:$E$126,E33,$F$7:$F$126,F33,$H$7:$H$126,"Em espera",$D$7:$D$126,"&lt;"&amp;D33)+COUNTIFS($A$7:A33,A33,$B$7:B33,B33,$E$7:E33,E33,$F$7:F33,F33,$H$7:H33,"Em espera",$D$7:D33,D33),""))</f>
        <v/>
      </c>
      <c r="L33" s="8">
        <f>IF(COUNTA(A33:I33)=0,"",IF(OR(A33="",B33="",C33="",D33="",E33="",F33="",G33="",H33=""),"Dados incompletos — conferir",IF(OR(NOT(ISNUMBER(D33)),NOT(ISNUMBER(E33)),NOT(ISNUMBER(Premissas!$B$6)),NOT(ISNUMBER(Premissas!$B$7))),"Datas ou limites inválidos — conferir",IF(H33&lt;&gt;"Em espera","Registro encerrado",IF(E33&lt;TODAY(),"Data desejada vencida — conferir",IF(E33&gt;TODAY()+Premissas!$B$7,"Fora da antecedência — conferir",IF(IFERROR(NOT(ISNUMBER(VLOOKUP(B33,Premissas!$D$5:$E$10,2,FALSE))),TRUE),"Área sem limite — conferir",IF(J33&lt;TODAY(),"Prazo vencido",IF(J33&lt;=TODAY()+Premissas!$B$6,"Prazo próximo",IF(K33&lt;=IFERROR(VLOOKUP(B33,Premissas!$D$5:$E$10,2,FALSE),0),"Possível atendimento — conferir","Aguardar ordem"))))))))))</f>
        <v/>
      </c>
      <c r="N33">
        <f>IFERROR(INDEX(Premissas!$D$5:$D$10,ROW()-6),"")</f>
        <v/>
      </c>
      <c r="O33">
        <f>IFERROR(INDEX(Premissas!$G$5:$G$10,ROW()-6),"")</f>
        <v/>
      </c>
      <c r="P33">
        <f>IFERROR(INDEX(Premissas!$I$5:$I$8,ROW()-6),"")</f>
        <v/>
      </c>
    </row>
    <row r="34" ht="31" customHeight="1">
      <c r="A34" s="11" t="n"/>
      <c r="B34" s="11" t="n"/>
      <c r="C34" s="12" t="n"/>
      <c r="D34" s="24" t="n"/>
      <c r="E34" s="25" t="n"/>
      <c r="F34" s="12" t="n"/>
      <c r="G34" s="11" t="n"/>
      <c r="H34" s="12" t="n"/>
      <c r="I34" s="11" t="n"/>
      <c r="J34" s="27">
        <f>IF(OR(D34="",NOT(ISNUMBER(D34)),NOT(ISNUMBER(Premissas!$B$5))),"",IFERROR(INT(D34)+Premissas!$B$5,""))</f>
        <v/>
      </c>
      <c r="K34" s="18">
        <f>IF(OR(A34="",B34="",D34="",E34="",F34="",H34&lt;&gt;"Em espera",NOT(ISNUMBER(D34)),NOT(ISNUMBER(E34))),"",IFERROR(COUNTIFS($A$7:$A$126,A34,$B$7:$B$126,B34,$E$7:$E$126,E34,$F$7:$F$126,F34,$H$7:$H$126,"Em espera",$D$7:$D$126,"&lt;"&amp;D34)+COUNTIFS($A$7:A34,A34,$B$7:B34,B34,$E$7:E34,E34,$F$7:F34,F34,$H$7:H34,"Em espera",$D$7:D34,D34),""))</f>
        <v/>
      </c>
      <c r="L34" s="5">
        <f>IF(COUNTA(A34:I34)=0,"",IF(OR(A34="",B34="",C34="",D34="",E34="",F34="",G34="",H34=""),"Dados incompletos — conferir",IF(OR(NOT(ISNUMBER(D34)),NOT(ISNUMBER(E34)),NOT(ISNUMBER(Premissas!$B$6)),NOT(ISNUMBER(Premissas!$B$7))),"Datas ou limites inválidos — conferir",IF(H34&lt;&gt;"Em espera","Registro encerrado",IF(E34&lt;TODAY(),"Data desejada vencida — conferir",IF(E34&gt;TODAY()+Premissas!$B$7,"Fora da antecedência — conferir",IF(IFERROR(NOT(ISNUMBER(VLOOKUP(B34,Premissas!$D$5:$E$10,2,FALSE))),TRUE),"Área sem limite — conferir",IF(J34&lt;TODAY(),"Prazo vencido",IF(J34&lt;=TODAY()+Premissas!$B$6,"Prazo próximo",IF(K34&lt;=IFERROR(VLOOKUP(B34,Premissas!$D$5:$E$10,2,FALSE),0),"Possível atendimento — conferir","Aguardar ordem"))))))))))</f>
        <v/>
      </c>
      <c r="N34">
        <f>IFERROR(INDEX(Premissas!$D$5:$D$10,ROW()-6),"")</f>
        <v/>
      </c>
      <c r="O34">
        <f>IFERROR(INDEX(Premissas!$G$5:$G$10,ROW()-6),"")</f>
        <v/>
      </c>
      <c r="P34">
        <f>IFERROR(INDEX(Premissas!$I$5:$I$8,ROW()-6),"")</f>
        <v/>
      </c>
    </row>
    <row r="35" ht="31" customHeight="1">
      <c r="A35" s="11" t="n"/>
      <c r="B35" s="11" t="n"/>
      <c r="C35" s="12" t="n"/>
      <c r="D35" s="24" t="n"/>
      <c r="E35" s="25" t="n"/>
      <c r="F35" s="12" t="n"/>
      <c r="G35" s="11" t="n"/>
      <c r="H35" s="12" t="n"/>
      <c r="I35" s="11" t="n"/>
      <c r="J35" s="26">
        <f>IF(OR(D35="",NOT(ISNUMBER(D35)),NOT(ISNUMBER(Premissas!$B$5))),"",IFERROR(INT(D35)+Premissas!$B$5,""))</f>
        <v/>
      </c>
      <c r="K35" s="16">
        <f>IF(OR(A35="",B35="",D35="",E35="",F35="",H35&lt;&gt;"Em espera",NOT(ISNUMBER(D35)),NOT(ISNUMBER(E35))),"",IFERROR(COUNTIFS($A$7:$A$126,A35,$B$7:$B$126,B35,$E$7:$E$126,E35,$F$7:$F$126,F35,$H$7:$H$126,"Em espera",$D$7:$D$126,"&lt;"&amp;D35)+COUNTIFS($A$7:A35,A35,$B$7:B35,B35,$E$7:E35,E35,$F$7:F35,F35,$H$7:H35,"Em espera",$D$7:D35,D35),""))</f>
        <v/>
      </c>
      <c r="L35" s="8">
        <f>IF(COUNTA(A35:I35)=0,"",IF(OR(A35="",B35="",C35="",D35="",E35="",F35="",G35="",H35=""),"Dados incompletos — conferir",IF(OR(NOT(ISNUMBER(D35)),NOT(ISNUMBER(E35)),NOT(ISNUMBER(Premissas!$B$6)),NOT(ISNUMBER(Premissas!$B$7))),"Datas ou limites inválidos — conferir",IF(H35&lt;&gt;"Em espera","Registro encerrado",IF(E35&lt;TODAY(),"Data desejada vencida — conferir",IF(E35&gt;TODAY()+Premissas!$B$7,"Fora da antecedência — conferir",IF(IFERROR(NOT(ISNUMBER(VLOOKUP(B35,Premissas!$D$5:$E$10,2,FALSE))),TRUE),"Área sem limite — conferir",IF(J35&lt;TODAY(),"Prazo vencido",IF(J35&lt;=TODAY()+Premissas!$B$6,"Prazo próximo",IF(K35&lt;=IFERROR(VLOOKUP(B35,Premissas!$D$5:$E$10,2,FALSE),0),"Possível atendimento — conferir","Aguardar ordem"))))))))))</f>
        <v/>
      </c>
      <c r="N35">
        <f>IFERROR(INDEX(Premissas!$D$5:$D$10,ROW()-6),"")</f>
        <v/>
      </c>
      <c r="O35">
        <f>IFERROR(INDEX(Premissas!$G$5:$G$10,ROW()-6),"")</f>
        <v/>
      </c>
      <c r="P35">
        <f>IFERROR(INDEX(Premissas!$I$5:$I$8,ROW()-6),"")</f>
        <v/>
      </c>
    </row>
    <row r="36" ht="31" customHeight="1">
      <c r="A36" s="11" t="n"/>
      <c r="B36" s="11" t="n"/>
      <c r="C36" s="12" t="n"/>
      <c r="D36" s="24" t="n"/>
      <c r="E36" s="25" t="n"/>
      <c r="F36" s="12" t="n"/>
      <c r="G36" s="11" t="n"/>
      <c r="H36" s="12" t="n"/>
      <c r="I36" s="11" t="n"/>
      <c r="J36" s="27">
        <f>IF(OR(D36="",NOT(ISNUMBER(D36)),NOT(ISNUMBER(Premissas!$B$5))),"",IFERROR(INT(D36)+Premissas!$B$5,""))</f>
        <v/>
      </c>
      <c r="K36" s="18">
        <f>IF(OR(A36="",B36="",D36="",E36="",F36="",H36&lt;&gt;"Em espera",NOT(ISNUMBER(D36)),NOT(ISNUMBER(E36))),"",IFERROR(COUNTIFS($A$7:$A$126,A36,$B$7:$B$126,B36,$E$7:$E$126,E36,$F$7:$F$126,F36,$H$7:$H$126,"Em espera",$D$7:$D$126,"&lt;"&amp;D36)+COUNTIFS($A$7:A36,A36,$B$7:B36,B36,$E$7:E36,E36,$F$7:F36,F36,$H$7:H36,"Em espera",$D$7:D36,D36),""))</f>
        <v/>
      </c>
      <c r="L36" s="5">
        <f>IF(COUNTA(A36:I36)=0,"",IF(OR(A36="",B36="",C36="",D36="",E36="",F36="",G36="",H36=""),"Dados incompletos — conferir",IF(OR(NOT(ISNUMBER(D36)),NOT(ISNUMBER(E36)),NOT(ISNUMBER(Premissas!$B$6)),NOT(ISNUMBER(Premissas!$B$7))),"Datas ou limites inválidos — conferir",IF(H36&lt;&gt;"Em espera","Registro encerrado",IF(E36&lt;TODAY(),"Data desejada vencida — conferir",IF(E36&gt;TODAY()+Premissas!$B$7,"Fora da antecedência — conferir",IF(IFERROR(NOT(ISNUMBER(VLOOKUP(B36,Premissas!$D$5:$E$10,2,FALSE))),TRUE),"Área sem limite — conferir",IF(J36&lt;TODAY(),"Prazo vencido",IF(J36&lt;=TODAY()+Premissas!$B$6,"Prazo próximo",IF(K36&lt;=IFERROR(VLOOKUP(B36,Premissas!$D$5:$E$10,2,FALSE),0),"Possível atendimento — conferir","Aguardar ordem"))))))))))</f>
        <v/>
      </c>
      <c r="N36">
        <f>IFERROR(INDEX(Premissas!$D$5:$D$10,ROW()-6),"")</f>
        <v/>
      </c>
      <c r="O36">
        <f>IFERROR(INDEX(Premissas!$G$5:$G$10,ROW()-6),"")</f>
        <v/>
      </c>
      <c r="P36">
        <f>IFERROR(INDEX(Premissas!$I$5:$I$8,ROW()-6),"")</f>
        <v/>
      </c>
    </row>
    <row r="37" ht="31" customHeight="1">
      <c r="A37" s="11" t="n"/>
      <c r="B37" s="11" t="n"/>
      <c r="C37" s="12" t="n"/>
      <c r="D37" s="24" t="n"/>
      <c r="E37" s="25" t="n"/>
      <c r="F37" s="12" t="n"/>
      <c r="G37" s="11" t="n"/>
      <c r="H37" s="12" t="n"/>
      <c r="I37" s="11" t="n"/>
      <c r="J37" s="26">
        <f>IF(OR(D37="",NOT(ISNUMBER(D37)),NOT(ISNUMBER(Premissas!$B$5))),"",IFERROR(INT(D37)+Premissas!$B$5,""))</f>
        <v/>
      </c>
      <c r="K37" s="16">
        <f>IF(OR(A37="",B37="",D37="",E37="",F37="",H37&lt;&gt;"Em espera",NOT(ISNUMBER(D37)),NOT(ISNUMBER(E37))),"",IFERROR(COUNTIFS($A$7:$A$126,A37,$B$7:$B$126,B37,$E$7:$E$126,E37,$F$7:$F$126,F37,$H$7:$H$126,"Em espera",$D$7:$D$126,"&lt;"&amp;D37)+COUNTIFS($A$7:A37,A37,$B$7:B37,B37,$E$7:E37,E37,$F$7:F37,F37,$H$7:H37,"Em espera",$D$7:D37,D37),""))</f>
        <v/>
      </c>
      <c r="L37" s="8">
        <f>IF(COUNTA(A37:I37)=0,"",IF(OR(A37="",B37="",C37="",D37="",E37="",F37="",G37="",H37=""),"Dados incompletos — conferir",IF(OR(NOT(ISNUMBER(D37)),NOT(ISNUMBER(E37)),NOT(ISNUMBER(Premissas!$B$6)),NOT(ISNUMBER(Premissas!$B$7))),"Datas ou limites inválidos — conferir",IF(H37&lt;&gt;"Em espera","Registro encerrado",IF(E37&lt;TODAY(),"Data desejada vencida — conferir",IF(E37&gt;TODAY()+Premissas!$B$7,"Fora da antecedência — conferir",IF(IFERROR(NOT(ISNUMBER(VLOOKUP(B37,Premissas!$D$5:$E$10,2,FALSE))),TRUE),"Área sem limite — conferir",IF(J37&lt;TODAY(),"Prazo vencido",IF(J37&lt;=TODAY()+Premissas!$B$6,"Prazo próximo",IF(K37&lt;=IFERROR(VLOOKUP(B37,Premissas!$D$5:$E$10,2,FALSE),0),"Possível atendimento — conferir","Aguardar ordem"))))))))))</f>
        <v/>
      </c>
      <c r="N37">
        <f>IFERROR(INDEX(Premissas!$D$5:$D$10,ROW()-6),"")</f>
        <v/>
      </c>
      <c r="O37">
        <f>IFERROR(INDEX(Premissas!$G$5:$G$10,ROW()-6),"")</f>
        <v/>
      </c>
      <c r="P37">
        <f>IFERROR(INDEX(Premissas!$I$5:$I$8,ROW()-6),"")</f>
        <v/>
      </c>
    </row>
    <row r="38" ht="31" customHeight="1">
      <c r="A38" s="11" t="n"/>
      <c r="B38" s="11" t="n"/>
      <c r="C38" s="12" t="n"/>
      <c r="D38" s="24" t="n"/>
      <c r="E38" s="25" t="n"/>
      <c r="F38" s="12" t="n"/>
      <c r="G38" s="11" t="n"/>
      <c r="H38" s="12" t="n"/>
      <c r="I38" s="11" t="n"/>
      <c r="J38" s="27">
        <f>IF(OR(D38="",NOT(ISNUMBER(D38)),NOT(ISNUMBER(Premissas!$B$5))),"",IFERROR(INT(D38)+Premissas!$B$5,""))</f>
        <v/>
      </c>
      <c r="K38" s="18">
        <f>IF(OR(A38="",B38="",D38="",E38="",F38="",H38&lt;&gt;"Em espera",NOT(ISNUMBER(D38)),NOT(ISNUMBER(E38))),"",IFERROR(COUNTIFS($A$7:$A$126,A38,$B$7:$B$126,B38,$E$7:$E$126,E38,$F$7:$F$126,F38,$H$7:$H$126,"Em espera",$D$7:$D$126,"&lt;"&amp;D38)+COUNTIFS($A$7:A38,A38,$B$7:B38,B38,$E$7:E38,E38,$F$7:F38,F38,$H$7:H38,"Em espera",$D$7:D38,D38),""))</f>
        <v/>
      </c>
      <c r="L38" s="5">
        <f>IF(COUNTA(A38:I38)=0,"",IF(OR(A38="",B38="",C38="",D38="",E38="",F38="",G38="",H38=""),"Dados incompletos — conferir",IF(OR(NOT(ISNUMBER(D38)),NOT(ISNUMBER(E38)),NOT(ISNUMBER(Premissas!$B$6)),NOT(ISNUMBER(Premissas!$B$7))),"Datas ou limites inválidos — conferir",IF(H38&lt;&gt;"Em espera","Registro encerrado",IF(E38&lt;TODAY(),"Data desejada vencida — conferir",IF(E38&gt;TODAY()+Premissas!$B$7,"Fora da antecedência — conferir",IF(IFERROR(NOT(ISNUMBER(VLOOKUP(B38,Premissas!$D$5:$E$10,2,FALSE))),TRUE),"Área sem limite — conferir",IF(J38&lt;TODAY(),"Prazo vencido",IF(J38&lt;=TODAY()+Premissas!$B$6,"Prazo próximo",IF(K38&lt;=IFERROR(VLOOKUP(B38,Premissas!$D$5:$E$10,2,FALSE),0),"Possível atendimento — conferir","Aguardar ordem"))))))))))</f>
        <v/>
      </c>
      <c r="N38">
        <f>IFERROR(INDEX(Premissas!$D$5:$D$10,ROW()-6),"")</f>
        <v/>
      </c>
      <c r="O38">
        <f>IFERROR(INDEX(Premissas!$G$5:$G$10,ROW()-6),"")</f>
        <v/>
      </c>
      <c r="P38">
        <f>IFERROR(INDEX(Premissas!$I$5:$I$8,ROW()-6),"")</f>
        <v/>
      </c>
    </row>
    <row r="39" ht="31" customHeight="1">
      <c r="A39" s="11" t="n"/>
      <c r="B39" s="11" t="n"/>
      <c r="C39" s="12" t="n"/>
      <c r="D39" s="24" t="n"/>
      <c r="E39" s="25" t="n"/>
      <c r="F39" s="12" t="n"/>
      <c r="G39" s="11" t="n"/>
      <c r="H39" s="12" t="n"/>
      <c r="I39" s="11" t="n"/>
      <c r="J39" s="26">
        <f>IF(OR(D39="",NOT(ISNUMBER(D39)),NOT(ISNUMBER(Premissas!$B$5))),"",IFERROR(INT(D39)+Premissas!$B$5,""))</f>
        <v/>
      </c>
      <c r="K39" s="16">
        <f>IF(OR(A39="",B39="",D39="",E39="",F39="",H39&lt;&gt;"Em espera",NOT(ISNUMBER(D39)),NOT(ISNUMBER(E39))),"",IFERROR(COUNTIFS($A$7:$A$126,A39,$B$7:$B$126,B39,$E$7:$E$126,E39,$F$7:$F$126,F39,$H$7:$H$126,"Em espera",$D$7:$D$126,"&lt;"&amp;D39)+COUNTIFS($A$7:A39,A39,$B$7:B39,B39,$E$7:E39,E39,$F$7:F39,F39,$H$7:H39,"Em espera",$D$7:D39,D39),""))</f>
        <v/>
      </c>
      <c r="L39" s="8">
        <f>IF(COUNTA(A39:I39)=0,"",IF(OR(A39="",B39="",C39="",D39="",E39="",F39="",G39="",H39=""),"Dados incompletos — conferir",IF(OR(NOT(ISNUMBER(D39)),NOT(ISNUMBER(E39)),NOT(ISNUMBER(Premissas!$B$6)),NOT(ISNUMBER(Premissas!$B$7))),"Datas ou limites inválidos — conferir",IF(H39&lt;&gt;"Em espera","Registro encerrado",IF(E39&lt;TODAY(),"Data desejada vencida — conferir",IF(E39&gt;TODAY()+Premissas!$B$7,"Fora da antecedência — conferir",IF(IFERROR(NOT(ISNUMBER(VLOOKUP(B39,Premissas!$D$5:$E$10,2,FALSE))),TRUE),"Área sem limite — conferir",IF(J39&lt;TODAY(),"Prazo vencido",IF(J39&lt;=TODAY()+Premissas!$B$6,"Prazo próximo",IF(K39&lt;=IFERROR(VLOOKUP(B39,Premissas!$D$5:$E$10,2,FALSE),0),"Possível atendimento — conferir","Aguardar ordem"))))))))))</f>
        <v/>
      </c>
      <c r="N39">
        <f>IFERROR(INDEX(Premissas!$D$5:$D$10,ROW()-6),"")</f>
        <v/>
      </c>
      <c r="O39">
        <f>IFERROR(INDEX(Premissas!$G$5:$G$10,ROW()-6),"")</f>
        <v/>
      </c>
      <c r="P39">
        <f>IFERROR(INDEX(Premissas!$I$5:$I$8,ROW()-6),"")</f>
        <v/>
      </c>
    </row>
    <row r="40" ht="31" customHeight="1">
      <c r="A40" s="11" t="n"/>
      <c r="B40" s="11" t="n"/>
      <c r="C40" s="12" t="n"/>
      <c r="D40" s="24" t="n"/>
      <c r="E40" s="25" t="n"/>
      <c r="F40" s="12" t="n"/>
      <c r="G40" s="11" t="n"/>
      <c r="H40" s="12" t="n"/>
      <c r="I40" s="11" t="n"/>
      <c r="J40" s="27">
        <f>IF(OR(D40="",NOT(ISNUMBER(D40)),NOT(ISNUMBER(Premissas!$B$5))),"",IFERROR(INT(D40)+Premissas!$B$5,""))</f>
        <v/>
      </c>
      <c r="K40" s="18">
        <f>IF(OR(A40="",B40="",D40="",E40="",F40="",H40&lt;&gt;"Em espera",NOT(ISNUMBER(D40)),NOT(ISNUMBER(E40))),"",IFERROR(COUNTIFS($A$7:$A$126,A40,$B$7:$B$126,B40,$E$7:$E$126,E40,$F$7:$F$126,F40,$H$7:$H$126,"Em espera",$D$7:$D$126,"&lt;"&amp;D40)+COUNTIFS($A$7:A40,A40,$B$7:B40,B40,$E$7:E40,E40,$F$7:F40,F40,$H$7:H40,"Em espera",$D$7:D40,D40),""))</f>
        <v/>
      </c>
      <c r="L40" s="5">
        <f>IF(COUNTA(A40:I40)=0,"",IF(OR(A40="",B40="",C40="",D40="",E40="",F40="",G40="",H40=""),"Dados incompletos — conferir",IF(OR(NOT(ISNUMBER(D40)),NOT(ISNUMBER(E40)),NOT(ISNUMBER(Premissas!$B$6)),NOT(ISNUMBER(Premissas!$B$7))),"Datas ou limites inválidos — conferir",IF(H40&lt;&gt;"Em espera","Registro encerrado",IF(E40&lt;TODAY(),"Data desejada vencida — conferir",IF(E40&gt;TODAY()+Premissas!$B$7,"Fora da antecedência — conferir",IF(IFERROR(NOT(ISNUMBER(VLOOKUP(B40,Premissas!$D$5:$E$10,2,FALSE))),TRUE),"Área sem limite — conferir",IF(J40&lt;TODAY(),"Prazo vencido",IF(J40&lt;=TODAY()+Premissas!$B$6,"Prazo próximo",IF(K40&lt;=IFERROR(VLOOKUP(B40,Premissas!$D$5:$E$10,2,FALSE),0),"Possível atendimento — conferir","Aguardar ordem"))))))))))</f>
        <v/>
      </c>
      <c r="N40">
        <f>IFERROR(INDEX(Premissas!$D$5:$D$10,ROW()-6),"")</f>
        <v/>
      </c>
      <c r="O40">
        <f>IFERROR(INDEX(Premissas!$G$5:$G$10,ROW()-6),"")</f>
        <v/>
      </c>
      <c r="P40">
        <f>IFERROR(INDEX(Premissas!$I$5:$I$8,ROW()-6),"")</f>
        <v/>
      </c>
    </row>
    <row r="41" ht="31" customHeight="1">
      <c r="A41" s="11" t="n"/>
      <c r="B41" s="11" t="n"/>
      <c r="C41" s="12" t="n"/>
      <c r="D41" s="24" t="n"/>
      <c r="E41" s="25" t="n"/>
      <c r="F41" s="12" t="n"/>
      <c r="G41" s="11" t="n"/>
      <c r="H41" s="12" t="n"/>
      <c r="I41" s="11" t="n"/>
      <c r="J41" s="26">
        <f>IF(OR(D41="",NOT(ISNUMBER(D41)),NOT(ISNUMBER(Premissas!$B$5))),"",IFERROR(INT(D41)+Premissas!$B$5,""))</f>
        <v/>
      </c>
      <c r="K41" s="16">
        <f>IF(OR(A41="",B41="",D41="",E41="",F41="",H41&lt;&gt;"Em espera",NOT(ISNUMBER(D41)),NOT(ISNUMBER(E41))),"",IFERROR(COUNTIFS($A$7:$A$126,A41,$B$7:$B$126,B41,$E$7:$E$126,E41,$F$7:$F$126,F41,$H$7:$H$126,"Em espera",$D$7:$D$126,"&lt;"&amp;D41)+COUNTIFS($A$7:A41,A41,$B$7:B41,B41,$E$7:E41,E41,$F$7:F41,F41,$H$7:H41,"Em espera",$D$7:D41,D41),""))</f>
        <v/>
      </c>
      <c r="L41" s="8">
        <f>IF(COUNTA(A41:I41)=0,"",IF(OR(A41="",B41="",C41="",D41="",E41="",F41="",G41="",H41=""),"Dados incompletos — conferir",IF(OR(NOT(ISNUMBER(D41)),NOT(ISNUMBER(E41)),NOT(ISNUMBER(Premissas!$B$6)),NOT(ISNUMBER(Premissas!$B$7))),"Datas ou limites inválidos — conferir",IF(H41&lt;&gt;"Em espera","Registro encerrado",IF(E41&lt;TODAY(),"Data desejada vencida — conferir",IF(E41&gt;TODAY()+Premissas!$B$7,"Fora da antecedência — conferir",IF(IFERROR(NOT(ISNUMBER(VLOOKUP(B41,Premissas!$D$5:$E$10,2,FALSE))),TRUE),"Área sem limite — conferir",IF(J41&lt;TODAY(),"Prazo vencido",IF(J41&lt;=TODAY()+Premissas!$B$6,"Prazo próximo",IF(K41&lt;=IFERROR(VLOOKUP(B41,Premissas!$D$5:$E$10,2,FALSE),0),"Possível atendimento — conferir","Aguardar ordem"))))))))))</f>
        <v/>
      </c>
      <c r="N41">
        <f>IFERROR(INDEX(Premissas!$D$5:$D$10,ROW()-6),"")</f>
        <v/>
      </c>
      <c r="O41">
        <f>IFERROR(INDEX(Premissas!$G$5:$G$10,ROW()-6),"")</f>
        <v/>
      </c>
      <c r="P41">
        <f>IFERROR(INDEX(Premissas!$I$5:$I$8,ROW()-6),"")</f>
        <v/>
      </c>
    </row>
    <row r="42" ht="31" customHeight="1">
      <c r="A42" s="11" t="n"/>
      <c r="B42" s="11" t="n"/>
      <c r="C42" s="12" t="n"/>
      <c r="D42" s="24" t="n"/>
      <c r="E42" s="25" t="n"/>
      <c r="F42" s="12" t="n"/>
      <c r="G42" s="11" t="n"/>
      <c r="H42" s="12" t="n"/>
      <c r="I42" s="11" t="n"/>
      <c r="J42" s="27">
        <f>IF(OR(D42="",NOT(ISNUMBER(D42)),NOT(ISNUMBER(Premissas!$B$5))),"",IFERROR(INT(D42)+Premissas!$B$5,""))</f>
        <v/>
      </c>
      <c r="K42" s="18">
        <f>IF(OR(A42="",B42="",D42="",E42="",F42="",H42&lt;&gt;"Em espera",NOT(ISNUMBER(D42)),NOT(ISNUMBER(E42))),"",IFERROR(COUNTIFS($A$7:$A$126,A42,$B$7:$B$126,B42,$E$7:$E$126,E42,$F$7:$F$126,F42,$H$7:$H$126,"Em espera",$D$7:$D$126,"&lt;"&amp;D42)+COUNTIFS($A$7:A42,A42,$B$7:B42,B42,$E$7:E42,E42,$F$7:F42,F42,$H$7:H42,"Em espera",$D$7:D42,D42),""))</f>
        <v/>
      </c>
      <c r="L42" s="5">
        <f>IF(COUNTA(A42:I42)=0,"",IF(OR(A42="",B42="",C42="",D42="",E42="",F42="",G42="",H42=""),"Dados incompletos — conferir",IF(OR(NOT(ISNUMBER(D42)),NOT(ISNUMBER(E42)),NOT(ISNUMBER(Premissas!$B$6)),NOT(ISNUMBER(Premissas!$B$7))),"Datas ou limites inválidos — conferir",IF(H42&lt;&gt;"Em espera","Registro encerrado",IF(E42&lt;TODAY(),"Data desejada vencida — conferir",IF(E42&gt;TODAY()+Premissas!$B$7,"Fora da antecedência — conferir",IF(IFERROR(NOT(ISNUMBER(VLOOKUP(B42,Premissas!$D$5:$E$10,2,FALSE))),TRUE),"Área sem limite — conferir",IF(J42&lt;TODAY(),"Prazo vencido",IF(J42&lt;=TODAY()+Premissas!$B$6,"Prazo próximo",IF(K42&lt;=IFERROR(VLOOKUP(B42,Premissas!$D$5:$E$10,2,FALSE),0),"Possível atendimento — conferir","Aguardar ordem"))))))))))</f>
        <v/>
      </c>
      <c r="N42">
        <f>IFERROR(INDEX(Premissas!$D$5:$D$10,ROW()-6),"")</f>
        <v/>
      </c>
      <c r="O42">
        <f>IFERROR(INDEX(Premissas!$G$5:$G$10,ROW()-6),"")</f>
        <v/>
      </c>
      <c r="P42">
        <f>IFERROR(INDEX(Premissas!$I$5:$I$8,ROW()-6),"")</f>
        <v/>
      </c>
    </row>
    <row r="43" ht="31" customHeight="1">
      <c r="A43" s="11" t="n"/>
      <c r="B43" s="11" t="n"/>
      <c r="C43" s="12" t="n"/>
      <c r="D43" s="24" t="n"/>
      <c r="E43" s="25" t="n"/>
      <c r="F43" s="12" t="n"/>
      <c r="G43" s="11" t="n"/>
      <c r="H43" s="12" t="n"/>
      <c r="I43" s="11" t="n"/>
      <c r="J43" s="26">
        <f>IF(OR(D43="",NOT(ISNUMBER(D43)),NOT(ISNUMBER(Premissas!$B$5))),"",IFERROR(INT(D43)+Premissas!$B$5,""))</f>
        <v/>
      </c>
      <c r="K43" s="16">
        <f>IF(OR(A43="",B43="",D43="",E43="",F43="",H43&lt;&gt;"Em espera",NOT(ISNUMBER(D43)),NOT(ISNUMBER(E43))),"",IFERROR(COUNTIFS($A$7:$A$126,A43,$B$7:$B$126,B43,$E$7:$E$126,E43,$F$7:$F$126,F43,$H$7:$H$126,"Em espera",$D$7:$D$126,"&lt;"&amp;D43)+COUNTIFS($A$7:A43,A43,$B$7:B43,B43,$E$7:E43,E43,$F$7:F43,F43,$H$7:H43,"Em espera",$D$7:D43,D43),""))</f>
        <v/>
      </c>
      <c r="L43" s="8">
        <f>IF(COUNTA(A43:I43)=0,"",IF(OR(A43="",B43="",C43="",D43="",E43="",F43="",G43="",H43=""),"Dados incompletos — conferir",IF(OR(NOT(ISNUMBER(D43)),NOT(ISNUMBER(E43)),NOT(ISNUMBER(Premissas!$B$6)),NOT(ISNUMBER(Premissas!$B$7))),"Datas ou limites inválidos — conferir",IF(H43&lt;&gt;"Em espera","Registro encerrado",IF(E43&lt;TODAY(),"Data desejada vencida — conferir",IF(E43&gt;TODAY()+Premissas!$B$7,"Fora da antecedência — conferir",IF(IFERROR(NOT(ISNUMBER(VLOOKUP(B43,Premissas!$D$5:$E$10,2,FALSE))),TRUE),"Área sem limite — conferir",IF(J43&lt;TODAY(),"Prazo vencido",IF(J43&lt;=TODAY()+Premissas!$B$6,"Prazo próximo",IF(K43&lt;=IFERROR(VLOOKUP(B43,Premissas!$D$5:$E$10,2,FALSE),0),"Possível atendimento — conferir","Aguardar ordem"))))))))))</f>
        <v/>
      </c>
      <c r="N43">
        <f>IFERROR(INDEX(Premissas!$D$5:$D$10,ROW()-6),"")</f>
        <v/>
      </c>
      <c r="O43">
        <f>IFERROR(INDEX(Premissas!$G$5:$G$10,ROW()-6),"")</f>
        <v/>
      </c>
      <c r="P43">
        <f>IFERROR(INDEX(Premissas!$I$5:$I$8,ROW()-6),"")</f>
        <v/>
      </c>
    </row>
    <row r="44" ht="31" customHeight="1">
      <c r="A44" s="11" t="n"/>
      <c r="B44" s="11" t="n"/>
      <c r="C44" s="12" t="n"/>
      <c r="D44" s="24" t="n"/>
      <c r="E44" s="25" t="n"/>
      <c r="F44" s="12" t="n"/>
      <c r="G44" s="11" t="n"/>
      <c r="H44" s="12" t="n"/>
      <c r="I44" s="11" t="n"/>
      <c r="J44" s="27">
        <f>IF(OR(D44="",NOT(ISNUMBER(D44)),NOT(ISNUMBER(Premissas!$B$5))),"",IFERROR(INT(D44)+Premissas!$B$5,""))</f>
        <v/>
      </c>
      <c r="K44" s="18">
        <f>IF(OR(A44="",B44="",D44="",E44="",F44="",H44&lt;&gt;"Em espera",NOT(ISNUMBER(D44)),NOT(ISNUMBER(E44))),"",IFERROR(COUNTIFS($A$7:$A$126,A44,$B$7:$B$126,B44,$E$7:$E$126,E44,$F$7:$F$126,F44,$H$7:$H$126,"Em espera",$D$7:$D$126,"&lt;"&amp;D44)+COUNTIFS($A$7:A44,A44,$B$7:B44,B44,$E$7:E44,E44,$F$7:F44,F44,$H$7:H44,"Em espera",$D$7:D44,D44),""))</f>
        <v/>
      </c>
      <c r="L44" s="5">
        <f>IF(COUNTA(A44:I44)=0,"",IF(OR(A44="",B44="",C44="",D44="",E44="",F44="",G44="",H44=""),"Dados incompletos — conferir",IF(OR(NOT(ISNUMBER(D44)),NOT(ISNUMBER(E44)),NOT(ISNUMBER(Premissas!$B$6)),NOT(ISNUMBER(Premissas!$B$7))),"Datas ou limites inválidos — conferir",IF(H44&lt;&gt;"Em espera","Registro encerrado",IF(E44&lt;TODAY(),"Data desejada vencida — conferir",IF(E44&gt;TODAY()+Premissas!$B$7,"Fora da antecedência — conferir",IF(IFERROR(NOT(ISNUMBER(VLOOKUP(B44,Premissas!$D$5:$E$10,2,FALSE))),TRUE),"Área sem limite — conferir",IF(J44&lt;TODAY(),"Prazo vencido",IF(J44&lt;=TODAY()+Premissas!$B$6,"Prazo próximo",IF(K44&lt;=IFERROR(VLOOKUP(B44,Premissas!$D$5:$E$10,2,FALSE),0),"Possível atendimento — conferir","Aguardar ordem"))))))))))</f>
        <v/>
      </c>
      <c r="N44">
        <f>IFERROR(INDEX(Premissas!$D$5:$D$10,ROW()-6),"")</f>
        <v/>
      </c>
      <c r="O44">
        <f>IFERROR(INDEX(Premissas!$G$5:$G$10,ROW()-6),"")</f>
        <v/>
      </c>
      <c r="P44">
        <f>IFERROR(INDEX(Premissas!$I$5:$I$8,ROW()-6),"")</f>
        <v/>
      </c>
    </row>
    <row r="45" ht="31" customHeight="1">
      <c r="A45" s="11" t="n"/>
      <c r="B45" s="11" t="n"/>
      <c r="C45" s="12" t="n"/>
      <c r="D45" s="24" t="n"/>
      <c r="E45" s="25" t="n"/>
      <c r="F45" s="12" t="n"/>
      <c r="G45" s="11" t="n"/>
      <c r="H45" s="12" t="n"/>
      <c r="I45" s="11" t="n"/>
      <c r="J45" s="26">
        <f>IF(OR(D45="",NOT(ISNUMBER(D45)),NOT(ISNUMBER(Premissas!$B$5))),"",IFERROR(INT(D45)+Premissas!$B$5,""))</f>
        <v/>
      </c>
      <c r="K45" s="16">
        <f>IF(OR(A45="",B45="",D45="",E45="",F45="",H45&lt;&gt;"Em espera",NOT(ISNUMBER(D45)),NOT(ISNUMBER(E45))),"",IFERROR(COUNTIFS($A$7:$A$126,A45,$B$7:$B$126,B45,$E$7:$E$126,E45,$F$7:$F$126,F45,$H$7:$H$126,"Em espera",$D$7:$D$126,"&lt;"&amp;D45)+COUNTIFS($A$7:A45,A45,$B$7:B45,B45,$E$7:E45,E45,$F$7:F45,F45,$H$7:H45,"Em espera",$D$7:D45,D45),""))</f>
        <v/>
      </c>
      <c r="L45" s="8">
        <f>IF(COUNTA(A45:I45)=0,"",IF(OR(A45="",B45="",C45="",D45="",E45="",F45="",G45="",H45=""),"Dados incompletos — conferir",IF(OR(NOT(ISNUMBER(D45)),NOT(ISNUMBER(E45)),NOT(ISNUMBER(Premissas!$B$6)),NOT(ISNUMBER(Premissas!$B$7))),"Datas ou limites inválidos — conferir",IF(H45&lt;&gt;"Em espera","Registro encerrado",IF(E45&lt;TODAY(),"Data desejada vencida — conferir",IF(E45&gt;TODAY()+Premissas!$B$7,"Fora da antecedência — conferir",IF(IFERROR(NOT(ISNUMBER(VLOOKUP(B45,Premissas!$D$5:$E$10,2,FALSE))),TRUE),"Área sem limite — conferir",IF(J45&lt;TODAY(),"Prazo vencido",IF(J45&lt;=TODAY()+Premissas!$B$6,"Prazo próximo",IF(K45&lt;=IFERROR(VLOOKUP(B45,Premissas!$D$5:$E$10,2,FALSE),0),"Possível atendimento — conferir","Aguardar ordem"))))))))))</f>
        <v/>
      </c>
      <c r="N45">
        <f>IFERROR(INDEX(Premissas!$D$5:$D$10,ROW()-6),"")</f>
        <v/>
      </c>
      <c r="O45">
        <f>IFERROR(INDEX(Premissas!$G$5:$G$10,ROW()-6),"")</f>
        <v/>
      </c>
      <c r="P45">
        <f>IFERROR(INDEX(Premissas!$I$5:$I$8,ROW()-6),"")</f>
        <v/>
      </c>
    </row>
    <row r="46" ht="31" customHeight="1">
      <c r="A46" s="11" t="n"/>
      <c r="B46" s="11" t="n"/>
      <c r="C46" s="12" t="n"/>
      <c r="D46" s="24" t="n"/>
      <c r="E46" s="25" t="n"/>
      <c r="F46" s="12" t="n"/>
      <c r="G46" s="11" t="n"/>
      <c r="H46" s="12" t="n"/>
      <c r="I46" s="11" t="n"/>
      <c r="J46" s="27">
        <f>IF(OR(D46="",NOT(ISNUMBER(D46)),NOT(ISNUMBER(Premissas!$B$5))),"",IFERROR(INT(D46)+Premissas!$B$5,""))</f>
        <v/>
      </c>
      <c r="K46" s="18">
        <f>IF(OR(A46="",B46="",D46="",E46="",F46="",H46&lt;&gt;"Em espera",NOT(ISNUMBER(D46)),NOT(ISNUMBER(E46))),"",IFERROR(COUNTIFS($A$7:$A$126,A46,$B$7:$B$126,B46,$E$7:$E$126,E46,$F$7:$F$126,F46,$H$7:$H$126,"Em espera",$D$7:$D$126,"&lt;"&amp;D46)+COUNTIFS($A$7:A46,A46,$B$7:B46,B46,$E$7:E46,E46,$F$7:F46,F46,$H$7:H46,"Em espera",$D$7:D46,D46),""))</f>
        <v/>
      </c>
      <c r="L46" s="5">
        <f>IF(COUNTA(A46:I46)=0,"",IF(OR(A46="",B46="",C46="",D46="",E46="",F46="",G46="",H46=""),"Dados incompletos — conferir",IF(OR(NOT(ISNUMBER(D46)),NOT(ISNUMBER(E46)),NOT(ISNUMBER(Premissas!$B$6)),NOT(ISNUMBER(Premissas!$B$7))),"Datas ou limites inválidos — conferir",IF(H46&lt;&gt;"Em espera","Registro encerrado",IF(E46&lt;TODAY(),"Data desejada vencida — conferir",IF(E46&gt;TODAY()+Premissas!$B$7,"Fora da antecedência — conferir",IF(IFERROR(NOT(ISNUMBER(VLOOKUP(B46,Premissas!$D$5:$E$10,2,FALSE))),TRUE),"Área sem limite — conferir",IF(J46&lt;TODAY(),"Prazo vencido",IF(J46&lt;=TODAY()+Premissas!$B$6,"Prazo próximo",IF(K46&lt;=IFERROR(VLOOKUP(B46,Premissas!$D$5:$E$10,2,FALSE),0),"Possível atendimento — conferir","Aguardar ordem"))))))))))</f>
        <v/>
      </c>
      <c r="N46">
        <f>IFERROR(INDEX(Premissas!$D$5:$D$10,ROW()-6),"")</f>
        <v/>
      </c>
      <c r="O46">
        <f>IFERROR(INDEX(Premissas!$G$5:$G$10,ROW()-6),"")</f>
        <v/>
      </c>
      <c r="P46">
        <f>IFERROR(INDEX(Premissas!$I$5:$I$8,ROW()-6),"")</f>
        <v/>
      </c>
    </row>
    <row r="47" ht="31" customHeight="1">
      <c r="A47" s="11" t="n"/>
      <c r="B47" s="11" t="n"/>
      <c r="C47" s="12" t="n"/>
      <c r="D47" s="24" t="n"/>
      <c r="E47" s="25" t="n"/>
      <c r="F47" s="12" t="n"/>
      <c r="G47" s="11" t="n"/>
      <c r="H47" s="12" t="n"/>
      <c r="I47" s="11" t="n"/>
      <c r="J47" s="26">
        <f>IF(OR(D47="",NOT(ISNUMBER(D47)),NOT(ISNUMBER(Premissas!$B$5))),"",IFERROR(INT(D47)+Premissas!$B$5,""))</f>
        <v/>
      </c>
      <c r="K47" s="16">
        <f>IF(OR(A47="",B47="",D47="",E47="",F47="",H47&lt;&gt;"Em espera",NOT(ISNUMBER(D47)),NOT(ISNUMBER(E47))),"",IFERROR(COUNTIFS($A$7:$A$126,A47,$B$7:$B$126,B47,$E$7:$E$126,E47,$F$7:$F$126,F47,$H$7:$H$126,"Em espera",$D$7:$D$126,"&lt;"&amp;D47)+COUNTIFS($A$7:A47,A47,$B$7:B47,B47,$E$7:E47,E47,$F$7:F47,F47,$H$7:H47,"Em espera",$D$7:D47,D47),""))</f>
        <v/>
      </c>
      <c r="L47" s="8">
        <f>IF(COUNTA(A47:I47)=0,"",IF(OR(A47="",B47="",C47="",D47="",E47="",F47="",G47="",H47=""),"Dados incompletos — conferir",IF(OR(NOT(ISNUMBER(D47)),NOT(ISNUMBER(E47)),NOT(ISNUMBER(Premissas!$B$6)),NOT(ISNUMBER(Premissas!$B$7))),"Datas ou limites inválidos — conferir",IF(H47&lt;&gt;"Em espera","Registro encerrado",IF(E47&lt;TODAY(),"Data desejada vencida — conferir",IF(E47&gt;TODAY()+Premissas!$B$7,"Fora da antecedência — conferir",IF(IFERROR(NOT(ISNUMBER(VLOOKUP(B47,Premissas!$D$5:$E$10,2,FALSE))),TRUE),"Área sem limite — conferir",IF(J47&lt;TODAY(),"Prazo vencido",IF(J47&lt;=TODAY()+Premissas!$B$6,"Prazo próximo",IF(K47&lt;=IFERROR(VLOOKUP(B47,Premissas!$D$5:$E$10,2,FALSE),0),"Possível atendimento — conferir","Aguardar ordem"))))))))))</f>
        <v/>
      </c>
      <c r="N47">
        <f>IFERROR(INDEX(Premissas!$D$5:$D$10,ROW()-6),"")</f>
        <v/>
      </c>
      <c r="O47">
        <f>IFERROR(INDEX(Premissas!$G$5:$G$10,ROW()-6),"")</f>
        <v/>
      </c>
      <c r="P47">
        <f>IFERROR(INDEX(Premissas!$I$5:$I$8,ROW()-6),"")</f>
        <v/>
      </c>
    </row>
    <row r="48" ht="31" customHeight="1">
      <c r="A48" s="11" t="n"/>
      <c r="B48" s="11" t="n"/>
      <c r="C48" s="12" t="n"/>
      <c r="D48" s="24" t="n"/>
      <c r="E48" s="25" t="n"/>
      <c r="F48" s="12" t="n"/>
      <c r="G48" s="11" t="n"/>
      <c r="H48" s="12" t="n"/>
      <c r="I48" s="11" t="n"/>
      <c r="J48" s="27">
        <f>IF(OR(D48="",NOT(ISNUMBER(D48)),NOT(ISNUMBER(Premissas!$B$5))),"",IFERROR(INT(D48)+Premissas!$B$5,""))</f>
        <v/>
      </c>
      <c r="K48" s="18">
        <f>IF(OR(A48="",B48="",D48="",E48="",F48="",H48&lt;&gt;"Em espera",NOT(ISNUMBER(D48)),NOT(ISNUMBER(E48))),"",IFERROR(COUNTIFS($A$7:$A$126,A48,$B$7:$B$126,B48,$E$7:$E$126,E48,$F$7:$F$126,F48,$H$7:$H$126,"Em espera",$D$7:$D$126,"&lt;"&amp;D48)+COUNTIFS($A$7:A48,A48,$B$7:B48,B48,$E$7:E48,E48,$F$7:F48,F48,$H$7:H48,"Em espera",$D$7:D48,D48),""))</f>
        <v/>
      </c>
      <c r="L48" s="5">
        <f>IF(COUNTA(A48:I48)=0,"",IF(OR(A48="",B48="",C48="",D48="",E48="",F48="",G48="",H48=""),"Dados incompletos — conferir",IF(OR(NOT(ISNUMBER(D48)),NOT(ISNUMBER(E48)),NOT(ISNUMBER(Premissas!$B$6)),NOT(ISNUMBER(Premissas!$B$7))),"Datas ou limites inválidos — conferir",IF(H48&lt;&gt;"Em espera","Registro encerrado",IF(E48&lt;TODAY(),"Data desejada vencida — conferir",IF(E48&gt;TODAY()+Premissas!$B$7,"Fora da antecedência — conferir",IF(IFERROR(NOT(ISNUMBER(VLOOKUP(B48,Premissas!$D$5:$E$10,2,FALSE))),TRUE),"Área sem limite — conferir",IF(J48&lt;TODAY(),"Prazo vencido",IF(J48&lt;=TODAY()+Premissas!$B$6,"Prazo próximo",IF(K48&lt;=IFERROR(VLOOKUP(B48,Premissas!$D$5:$E$10,2,FALSE),0),"Possível atendimento — conferir","Aguardar ordem"))))))))))</f>
        <v/>
      </c>
      <c r="N48">
        <f>IFERROR(INDEX(Premissas!$D$5:$D$10,ROW()-6),"")</f>
        <v/>
      </c>
      <c r="O48">
        <f>IFERROR(INDEX(Premissas!$G$5:$G$10,ROW()-6),"")</f>
        <v/>
      </c>
      <c r="P48">
        <f>IFERROR(INDEX(Premissas!$I$5:$I$8,ROW()-6),"")</f>
        <v/>
      </c>
    </row>
    <row r="49" ht="31" customHeight="1">
      <c r="A49" s="11" t="n"/>
      <c r="B49" s="11" t="n"/>
      <c r="C49" s="12" t="n"/>
      <c r="D49" s="24" t="n"/>
      <c r="E49" s="25" t="n"/>
      <c r="F49" s="12" t="n"/>
      <c r="G49" s="11" t="n"/>
      <c r="H49" s="12" t="n"/>
      <c r="I49" s="11" t="n"/>
      <c r="J49" s="26">
        <f>IF(OR(D49="",NOT(ISNUMBER(D49)),NOT(ISNUMBER(Premissas!$B$5))),"",IFERROR(INT(D49)+Premissas!$B$5,""))</f>
        <v/>
      </c>
      <c r="K49" s="16">
        <f>IF(OR(A49="",B49="",D49="",E49="",F49="",H49&lt;&gt;"Em espera",NOT(ISNUMBER(D49)),NOT(ISNUMBER(E49))),"",IFERROR(COUNTIFS($A$7:$A$126,A49,$B$7:$B$126,B49,$E$7:$E$126,E49,$F$7:$F$126,F49,$H$7:$H$126,"Em espera",$D$7:$D$126,"&lt;"&amp;D49)+COUNTIFS($A$7:A49,A49,$B$7:B49,B49,$E$7:E49,E49,$F$7:F49,F49,$H$7:H49,"Em espera",$D$7:D49,D49),""))</f>
        <v/>
      </c>
      <c r="L49" s="8">
        <f>IF(COUNTA(A49:I49)=0,"",IF(OR(A49="",B49="",C49="",D49="",E49="",F49="",G49="",H49=""),"Dados incompletos — conferir",IF(OR(NOT(ISNUMBER(D49)),NOT(ISNUMBER(E49)),NOT(ISNUMBER(Premissas!$B$6)),NOT(ISNUMBER(Premissas!$B$7))),"Datas ou limites inválidos — conferir",IF(H49&lt;&gt;"Em espera","Registro encerrado",IF(E49&lt;TODAY(),"Data desejada vencida — conferir",IF(E49&gt;TODAY()+Premissas!$B$7,"Fora da antecedência — conferir",IF(IFERROR(NOT(ISNUMBER(VLOOKUP(B49,Premissas!$D$5:$E$10,2,FALSE))),TRUE),"Área sem limite — conferir",IF(J49&lt;TODAY(),"Prazo vencido",IF(J49&lt;=TODAY()+Premissas!$B$6,"Prazo próximo",IF(K49&lt;=IFERROR(VLOOKUP(B49,Premissas!$D$5:$E$10,2,FALSE),0),"Possível atendimento — conferir","Aguardar ordem"))))))))))</f>
        <v/>
      </c>
      <c r="N49">
        <f>IFERROR(INDEX(Premissas!$D$5:$D$10,ROW()-6),"")</f>
        <v/>
      </c>
      <c r="O49">
        <f>IFERROR(INDEX(Premissas!$G$5:$G$10,ROW()-6),"")</f>
        <v/>
      </c>
      <c r="P49">
        <f>IFERROR(INDEX(Premissas!$I$5:$I$8,ROW()-6),"")</f>
        <v/>
      </c>
    </row>
    <row r="50" ht="31" customHeight="1">
      <c r="A50" s="11" t="n"/>
      <c r="B50" s="11" t="n"/>
      <c r="C50" s="12" t="n"/>
      <c r="D50" s="24" t="n"/>
      <c r="E50" s="25" t="n"/>
      <c r="F50" s="12" t="n"/>
      <c r="G50" s="11" t="n"/>
      <c r="H50" s="12" t="n"/>
      <c r="I50" s="11" t="n"/>
      <c r="J50" s="27">
        <f>IF(OR(D50="",NOT(ISNUMBER(D50)),NOT(ISNUMBER(Premissas!$B$5))),"",IFERROR(INT(D50)+Premissas!$B$5,""))</f>
        <v/>
      </c>
      <c r="K50" s="18">
        <f>IF(OR(A50="",B50="",D50="",E50="",F50="",H50&lt;&gt;"Em espera",NOT(ISNUMBER(D50)),NOT(ISNUMBER(E50))),"",IFERROR(COUNTIFS($A$7:$A$126,A50,$B$7:$B$126,B50,$E$7:$E$126,E50,$F$7:$F$126,F50,$H$7:$H$126,"Em espera",$D$7:$D$126,"&lt;"&amp;D50)+COUNTIFS($A$7:A50,A50,$B$7:B50,B50,$E$7:E50,E50,$F$7:F50,F50,$H$7:H50,"Em espera",$D$7:D50,D50),""))</f>
        <v/>
      </c>
      <c r="L50" s="5">
        <f>IF(COUNTA(A50:I50)=0,"",IF(OR(A50="",B50="",C50="",D50="",E50="",F50="",G50="",H50=""),"Dados incompletos — conferir",IF(OR(NOT(ISNUMBER(D50)),NOT(ISNUMBER(E50)),NOT(ISNUMBER(Premissas!$B$6)),NOT(ISNUMBER(Premissas!$B$7))),"Datas ou limites inválidos — conferir",IF(H50&lt;&gt;"Em espera","Registro encerrado",IF(E50&lt;TODAY(),"Data desejada vencida — conferir",IF(E50&gt;TODAY()+Premissas!$B$7,"Fora da antecedência — conferir",IF(IFERROR(NOT(ISNUMBER(VLOOKUP(B50,Premissas!$D$5:$E$10,2,FALSE))),TRUE),"Área sem limite — conferir",IF(J50&lt;TODAY(),"Prazo vencido",IF(J50&lt;=TODAY()+Premissas!$B$6,"Prazo próximo",IF(K50&lt;=IFERROR(VLOOKUP(B50,Premissas!$D$5:$E$10,2,FALSE),0),"Possível atendimento — conferir","Aguardar ordem"))))))))))</f>
        <v/>
      </c>
      <c r="N50">
        <f>IFERROR(INDEX(Premissas!$D$5:$D$10,ROW()-6),"")</f>
        <v/>
      </c>
      <c r="O50">
        <f>IFERROR(INDEX(Premissas!$G$5:$G$10,ROW()-6),"")</f>
        <v/>
      </c>
      <c r="P50">
        <f>IFERROR(INDEX(Premissas!$I$5:$I$8,ROW()-6),"")</f>
        <v/>
      </c>
    </row>
    <row r="51" ht="31" customHeight="1">
      <c r="A51" s="11" t="n"/>
      <c r="B51" s="11" t="n"/>
      <c r="C51" s="12" t="n"/>
      <c r="D51" s="24" t="n"/>
      <c r="E51" s="25" t="n"/>
      <c r="F51" s="12" t="n"/>
      <c r="G51" s="11" t="n"/>
      <c r="H51" s="12" t="n"/>
      <c r="I51" s="11" t="n"/>
      <c r="J51" s="26">
        <f>IF(OR(D51="",NOT(ISNUMBER(D51)),NOT(ISNUMBER(Premissas!$B$5))),"",IFERROR(INT(D51)+Premissas!$B$5,""))</f>
        <v/>
      </c>
      <c r="K51" s="16">
        <f>IF(OR(A51="",B51="",D51="",E51="",F51="",H51&lt;&gt;"Em espera",NOT(ISNUMBER(D51)),NOT(ISNUMBER(E51))),"",IFERROR(COUNTIFS($A$7:$A$126,A51,$B$7:$B$126,B51,$E$7:$E$126,E51,$F$7:$F$126,F51,$H$7:$H$126,"Em espera",$D$7:$D$126,"&lt;"&amp;D51)+COUNTIFS($A$7:A51,A51,$B$7:B51,B51,$E$7:E51,E51,$F$7:F51,F51,$H$7:H51,"Em espera",$D$7:D51,D51),""))</f>
        <v/>
      </c>
      <c r="L51" s="8">
        <f>IF(COUNTA(A51:I51)=0,"",IF(OR(A51="",B51="",C51="",D51="",E51="",F51="",G51="",H51=""),"Dados incompletos — conferir",IF(OR(NOT(ISNUMBER(D51)),NOT(ISNUMBER(E51)),NOT(ISNUMBER(Premissas!$B$6)),NOT(ISNUMBER(Premissas!$B$7))),"Datas ou limites inválidos — conferir",IF(H51&lt;&gt;"Em espera","Registro encerrado",IF(E51&lt;TODAY(),"Data desejada vencida — conferir",IF(E51&gt;TODAY()+Premissas!$B$7,"Fora da antecedência — conferir",IF(IFERROR(NOT(ISNUMBER(VLOOKUP(B51,Premissas!$D$5:$E$10,2,FALSE))),TRUE),"Área sem limite — conferir",IF(J51&lt;TODAY(),"Prazo vencido",IF(J51&lt;=TODAY()+Premissas!$B$6,"Prazo próximo",IF(K51&lt;=IFERROR(VLOOKUP(B51,Premissas!$D$5:$E$10,2,FALSE),0),"Possível atendimento — conferir","Aguardar ordem"))))))))))</f>
        <v/>
      </c>
      <c r="N51">
        <f>IFERROR(INDEX(Premissas!$D$5:$D$10,ROW()-6),"")</f>
        <v/>
      </c>
      <c r="O51">
        <f>IFERROR(INDEX(Premissas!$G$5:$G$10,ROW()-6),"")</f>
        <v/>
      </c>
      <c r="P51">
        <f>IFERROR(INDEX(Premissas!$I$5:$I$8,ROW()-6),"")</f>
        <v/>
      </c>
    </row>
    <row r="52" ht="31" customHeight="1">
      <c r="A52" s="11" t="n"/>
      <c r="B52" s="11" t="n"/>
      <c r="C52" s="12" t="n"/>
      <c r="D52" s="24" t="n"/>
      <c r="E52" s="25" t="n"/>
      <c r="F52" s="12" t="n"/>
      <c r="G52" s="11" t="n"/>
      <c r="H52" s="12" t="n"/>
      <c r="I52" s="11" t="n"/>
      <c r="J52" s="27">
        <f>IF(OR(D52="",NOT(ISNUMBER(D52)),NOT(ISNUMBER(Premissas!$B$5))),"",IFERROR(INT(D52)+Premissas!$B$5,""))</f>
        <v/>
      </c>
      <c r="K52" s="18">
        <f>IF(OR(A52="",B52="",D52="",E52="",F52="",H52&lt;&gt;"Em espera",NOT(ISNUMBER(D52)),NOT(ISNUMBER(E52))),"",IFERROR(COUNTIFS($A$7:$A$126,A52,$B$7:$B$126,B52,$E$7:$E$126,E52,$F$7:$F$126,F52,$H$7:$H$126,"Em espera",$D$7:$D$126,"&lt;"&amp;D52)+COUNTIFS($A$7:A52,A52,$B$7:B52,B52,$E$7:E52,E52,$F$7:F52,F52,$H$7:H52,"Em espera",$D$7:D52,D52),""))</f>
        <v/>
      </c>
      <c r="L52" s="5">
        <f>IF(COUNTA(A52:I52)=0,"",IF(OR(A52="",B52="",C52="",D52="",E52="",F52="",G52="",H52=""),"Dados incompletos — conferir",IF(OR(NOT(ISNUMBER(D52)),NOT(ISNUMBER(E52)),NOT(ISNUMBER(Premissas!$B$6)),NOT(ISNUMBER(Premissas!$B$7))),"Datas ou limites inválidos — conferir",IF(H52&lt;&gt;"Em espera","Registro encerrado",IF(E52&lt;TODAY(),"Data desejada vencida — conferir",IF(E52&gt;TODAY()+Premissas!$B$7,"Fora da antecedência — conferir",IF(IFERROR(NOT(ISNUMBER(VLOOKUP(B52,Premissas!$D$5:$E$10,2,FALSE))),TRUE),"Área sem limite — conferir",IF(J52&lt;TODAY(),"Prazo vencido",IF(J52&lt;=TODAY()+Premissas!$B$6,"Prazo próximo",IF(K52&lt;=IFERROR(VLOOKUP(B52,Premissas!$D$5:$E$10,2,FALSE),0),"Possível atendimento — conferir","Aguardar ordem"))))))))))</f>
        <v/>
      </c>
      <c r="N52">
        <f>IFERROR(INDEX(Premissas!$D$5:$D$10,ROW()-6),"")</f>
        <v/>
      </c>
      <c r="O52">
        <f>IFERROR(INDEX(Premissas!$G$5:$G$10,ROW()-6),"")</f>
        <v/>
      </c>
      <c r="P52">
        <f>IFERROR(INDEX(Premissas!$I$5:$I$8,ROW()-6),"")</f>
        <v/>
      </c>
    </row>
    <row r="53" ht="31" customHeight="1">
      <c r="A53" s="11" t="n"/>
      <c r="B53" s="11" t="n"/>
      <c r="C53" s="12" t="n"/>
      <c r="D53" s="24" t="n"/>
      <c r="E53" s="25" t="n"/>
      <c r="F53" s="12" t="n"/>
      <c r="G53" s="11" t="n"/>
      <c r="H53" s="12" t="n"/>
      <c r="I53" s="11" t="n"/>
      <c r="J53" s="26">
        <f>IF(OR(D53="",NOT(ISNUMBER(D53)),NOT(ISNUMBER(Premissas!$B$5))),"",IFERROR(INT(D53)+Premissas!$B$5,""))</f>
        <v/>
      </c>
      <c r="K53" s="16">
        <f>IF(OR(A53="",B53="",D53="",E53="",F53="",H53&lt;&gt;"Em espera",NOT(ISNUMBER(D53)),NOT(ISNUMBER(E53))),"",IFERROR(COUNTIFS($A$7:$A$126,A53,$B$7:$B$126,B53,$E$7:$E$126,E53,$F$7:$F$126,F53,$H$7:$H$126,"Em espera",$D$7:$D$126,"&lt;"&amp;D53)+COUNTIFS($A$7:A53,A53,$B$7:B53,B53,$E$7:E53,E53,$F$7:F53,F53,$H$7:H53,"Em espera",$D$7:D53,D53),""))</f>
        <v/>
      </c>
      <c r="L53" s="8">
        <f>IF(COUNTA(A53:I53)=0,"",IF(OR(A53="",B53="",C53="",D53="",E53="",F53="",G53="",H53=""),"Dados incompletos — conferir",IF(OR(NOT(ISNUMBER(D53)),NOT(ISNUMBER(E53)),NOT(ISNUMBER(Premissas!$B$6)),NOT(ISNUMBER(Premissas!$B$7))),"Datas ou limites inválidos — conferir",IF(H53&lt;&gt;"Em espera","Registro encerrado",IF(E53&lt;TODAY(),"Data desejada vencida — conferir",IF(E53&gt;TODAY()+Premissas!$B$7,"Fora da antecedência — conferir",IF(IFERROR(NOT(ISNUMBER(VLOOKUP(B53,Premissas!$D$5:$E$10,2,FALSE))),TRUE),"Área sem limite — conferir",IF(J53&lt;TODAY(),"Prazo vencido",IF(J53&lt;=TODAY()+Premissas!$B$6,"Prazo próximo",IF(K53&lt;=IFERROR(VLOOKUP(B53,Premissas!$D$5:$E$10,2,FALSE),0),"Possível atendimento — conferir","Aguardar ordem"))))))))))</f>
        <v/>
      </c>
      <c r="N53">
        <f>IFERROR(INDEX(Premissas!$D$5:$D$10,ROW()-6),"")</f>
        <v/>
      </c>
      <c r="O53">
        <f>IFERROR(INDEX(Premissas!$G$5:$G$10,ROW()-6),"")</f>
        <v/>
      </c>
      <c r="P53">
        <f>IFERROR(INDEX(Premissas!$I$5:$I$8,ROW()-6),"")</f>
        <v/>
      </c>
    </row>
    <row r="54" ht="31" customHeight="1">
      <c r="A54" s="11" t="n"/>
      <c r="B54" s="11" t="n"/>
      <c r="C54" s="12" t="n"/>
      <c r="D54" s="24" t="n"/>
      <c r="E54" s="25" t="n"/>
      <c r="F54" s="12" t="n"/>
      <c r="G54" s="11" t="n"/>
      <c r="H54" s="12" t="n"/>
      <c r="I54" s="11" t="n"/>
      <c r="J54" s="27">
        <f>IF(OR(D54="",NOT(ISNUMBER(D54)),NOT(ISNUMBER(Premissas!$B$5))),"",IFERROR(INT(D54)+Premissas!$B$5,""))</f>
        <v/>
      </c>
      <c r="K54" s="18">
        <f>IF(OR(A54="",B54="",D54="",E54="",F54="",H54&lt;&gt;"Em espera",NOT(ISNUMBER(D54)),NOT(ISNUMBER(E54))),"",IFERROR(COUNTIFS($A$7:$A$126,A54,$B$7:$B$126,B54,$E$7:$E$126,E54,$F$7:$F$126,F54,$H$7:$H$126,"Em espera",$D$7:$D$126,"&lt;"&amp;D54)+COUNTIFS($A$7:A54,A54,$B$7:B54,B54,$E$7:E54,E54,$F$7:F54,F54,$H$7:H54,"Em espera",$D$7:D54,D54),""))</f>
        <v/>
      </c>
      <c r="L54" s="5">
        <f>IF(COUNTA(A54:I54)=0,"",IF(OR(A54="",B54="",C54="",D54="",E54="",F54="",G54="",H54=""),"Dados incompletos — conferir",IF(OR(NOT(ISNUMBER(D54)),NOT(ISNUMBER(E54)),NOT(ISNUMBER(Premissas!$B$6)),NOT(ISNUMBER(Premissas!$B$7))),"Datas ou limites inválidos — conferir",IF(H54&lt;&gt;"Em espera","Registro encerrado",IF(E54&lt;TODAY(),"Data desejada vencida — conferir",IF(E54&gt;TODAY()+Premissas!$B$7,"Fora da antecedência — conferir",IF(IFERROR(NOT(ISNUMBER(VLOOKUP(B54,Premissas!$D$5:$E$10,2,FALSE))),TRUE),"Área sem limite — conferir",IF(J54&lt;TODAY(),"Prazo vencido",IF(J54&lt;=TODAY()+Premissas!$B$6,"Prazo próximo",IF(K54&lt;=IFERROR(VLOOKUP(B54,Premissas!$D$5:$E$10,2,FALSE),0),"Possível atendimento — conferir","Aguardar ordem"))))))))))</f>
        <v/>
      </c>
      <c r="N54">
        <f>IFERROR(INDEX(Premissas!$D$5:$D$10,ROW()-6),"")</f>
        <v/>
      </c>
      <c r="O54">
        <f>IFERROR(INDEX(Premissas!$G$5:$G$10,ROW()-6),"")</f>
        <v/>
      </c>
      <c r="P54">
        <f>IFERROR(INDEX(Premissas!$I$5:$I$8,ROW()-6),"")</f>
        <v/>
      </c>
    </row>
    <row r="55" ht="31" customHeight="1">
      <c r="A55" s="11" t="n"/>
      <c r="B55" s="11" t="n"/>
      <c r="C55" s="12" t="n"/>
      <c r="D55" s="24" t="n"/>
      <c r="E55" s="25" t="n"/>
      <c r="F55" s="12" t="n"/>
      <c r="G55" s="11" t="n"/>
      <c r="H55" s="12" t="n"/>
      <c r="I55" s="11" t="n"/>
      <c r="J55" s="26">
        <f>IF(OR(D55="",NOT(ISNUMBER(D55)),NOT(ISNUMBER(Premissas!$B$5))),"",IFERROR(INT(D55)+Premissas!$B$5,""))</f>
        <v/>
      </c>
      <c r="K55" s="16">
        <f>IF(OR(A55="",B55="",D55="",E55="",F55="",H55&lt;&gt;"Em espera",NOT(ISNUMBER(D55)),NOT(ISNUMBER(E55))),"",IFERROR(COUNTIFS($A$7:$A$126,A55,$B$7:$B$126,B55,$E$7:$E$126,E55,$F$7:$F$126,F55,$H$7:$H$126,"Em espera",$D$7:$D$126,"&lt;"&amp;D55)+COUNTIFS($A$7:A55,A55,$B$7:B55,B55,$E$7:E55,E55,$F$7:F55,F55,$H$7:H55,"Em espera",$D$7:D55,D55),""))</f>
        <v/>
      </c>
      <c r="L55" s="8">
        <f>IF(COUNTA(A55:I55)=0,"",IF(OR(A55="",B55="",C55="",D55="",E55="",F55="",G55="",H55=""),"Dados incompletos — conferir",IF(OR(NOT(ISNUMBER(D55)),NOT(ISNUMBER(E55)),NOT(ISNUMBER(Premissas!$B$6)),NOT(ISNUMBER(Premissas!$B$7))),"Datas ou limites inválidos — conferir",IF(H55&lt;&gt;"Em espera","Registro encerrado",IF(E55&lt;TODAY(),"Data desejada vencida — conferir",IF(E55&gt;TODAY()+Premissas!$B$7,"Fora da antecedência — conferir",IF(IFERROR(NOT(ISNUMBER(VLOOKUP(B55,Premissas!$D$5:$E$10,2,FALSE))),TRUE),"Área sem limite — conferir",IF(J55&lt;TODAY(),"Prazo vencido",IF(J55&lt;=TODAY()+Premissas!$B$6,"Prazo próximo",IF(K55&lt;=IFERROR(VLOOKUP(B55,Premissas!$D$5:$E$10,2,FALSE),0),"Possível atendimento — conferir","Aguardar ordem"))))))))))</f>
        <v/>
      </c>
      <c r="N55">
        <f>IFERROR(INDEX(Premissas!$D$5:$D$10,ROW()-6),"")</f>
        <v/>
      </c>
      <c r="O55">
        <f>IFERROR(INDEX(Premissas!$G$5:$G$10,ROW()-6),"")</f>
        <v/>
      </c>
      <c r="P55">
        <f>IFERROR(INDEX(Premissas!$I$5:$I$8,ROW()-6),"")</f>
        <v/>
      </c>
    </row>
    <row r="56" ht="31" customHeight="1">
      <c r="A56" s="11" t="n"/>
      <c r="B56" s="11" t="n"/>
      <c r="C56" s="12" t="n"/>
      <c r="D56" s="24" t="n"/>
      <c r="E56" s="25" t="n"/>
      <c r="F56" s="12" t="n"/>
      <c r="G56" s="11" t="n"/>
      <c r="H56" s="12" t="n"/>
      <c r="I56" s="11" t="n"/>
      <c r="J56" s="27">
        <f>IF(OR(D56="",NOT(ISNUMBER(D56)),NOT(ISNUMBER(Premissas!$B$5))),"",IFERROR(INT(D56)+Premissas!$B$5,""))</f>
        <v/>
      </c>
      <c r="K56" s="18">
        <f>IF(OR(A56="",B56="",D56="",E56="",F56="",H56&lt;&gt;"Em espera",NOT(ISNUMBER(D56)),NOT(ISNUMBER(E56))),"",IFERROR(COUNTIFS($A$7:$A$126,A56,$B$7:$B$126,B56,$E$7:$E$126,E56,$F$7:$F$126,F56,$H$7:$H$126,"Em espera",$D$7:$D$126,"&lt;"&amp;D56)+COUNTIFS($A$7:A56,A56,$B$7:B56,B56,$E$7:E56,E56,$F$7:F56,F56,$H$7:H56,"Em espera",$D$7:D56,D56),""))</f>
        <v/>
      </c>
      <c r="L56" s="5">
        <f>IF(COUNTA(A56:I56)=0,"",IF(OR(A56="",B56="",C56="",D56="",E56="",F56="",G56="",H56=""),"Dados incompletos — conferir",IF(OR(NOT(ISNUMBER(D56)),NOT(ISNUMBER(E56)),NOT(ISNUMBER(Premissas!$B$6)),NOT(ISNUMBER(Premissas!$B$7))),"Datas ou limites inválidos — conferir",IF(H56&lt;&gt;"Em espera","Registro encerrado",IF(E56&lt;TODAY(),"Data desejada vencida — conferir",IF(E56&gt;TODAY()+Premissas!$B$7,"Fora da antecedência — conferir",IF(IFERROR(NOT(ISNUMBER(VLOOKUP(B56,Premissas!$D$5:$E$10,2,FALSE))),TRUE),"Área sem limite — conferir",IF(J56&lt;TODAY(),"Prazo vencido",IF(J56&lt;=TODAY()+Premissas!$B$6,"Prazo próximo",IF(K56&lt;=IFERROR(VLOOKUP(B56,Premissas!$D$5:$E$10,2,FALSE),0),"Possível atendimento — conferir","Aguardar ordem"))))))))))</f>
        <v/>
      </c>
      <c r="N56">
        <f>IFERROR(INDEX(Premissas!$D$5:$D$10,ROW()-6),"")</f>
        <v/>
      </c>
      <c r="O56">
        <f>IFERROR(INDEX(Premissas!$G$5:$G$10,ROW()-6),"")</f>
        <v/>
      </c>
      <c r="P56">
        <f>IFERROR(INDEX(Premissas!$I$5:$I$8,ROW()-6),"")</f>
        <v/>
      </c>
    </row>
    <row r="57" ht="31" customHeight="1">
      <c r="A57" s="11" t="n"/>
      <c r="B57" s="11" t="n"/>
      <c r="C57" s="12" t="n"/>
      <c r="D57" s="24" t="n"/>
      <c r="E57" s="25" t="n"/>
      <c r="F57" s="12" t="n"/>
      <c r="G57" s="11" t="n"/>
      <c r="H57" s="12" t="n"/>
      <c r="I57" s="11" t="n"/>
      <c r="J57" s="26">
        <f>IF(OR(D57="",NOT(ISNUMBER(D57)),NOT(ISNUMBER(Premissas!$B$5))),"",IFERROR(INT(D57)+Premissas!$B$5,""))</f>
        <v/>
      </c>
      <c r="K57" s="16">
        <f>IF(OR(A57="",B57="",D57="",E57="",F57="",H57&lt;&gt;"Em espera",NOT(ISNUMBER(D57)),NOT(ISNUMBER(E57))),"",IFERROR(COUNTIFS($A$7:$A$126,A57,$B$7:$B$126,B57,$E$7:$E$126,E57,$F$7:$F$126,F57,$H$7:$H$126,"Em espera",$D$7:$D$126,"&lt;"&amp;D57)+COUNTIFS($A$7:A57,A57,$B$7:B57,B57,$E$7:E57,E57,$F$7:F57,F57,$H$7:H57,"Em espera",$D$7:D57,D57),""))</f>
        <v/>
      </c>
      <c r="L57" s="8">
        <f>IF(COUNTA(A57:I57)=0,"",IF(OR(A57="",B57="",C57="",D57="",E57="",F57="",G57="",H57=""),"Dados incompletos — conferir",IF(OR(NOT(ISNUMBER(D57)),NOT(ISNUMBER(E57)),NOT(ISNUMBER(Premissas!$B$6)),NOT(ISNUMBER(Premissas!$B$7))),"Datas ou limites inválidos — conferir",IF(H57&lt;&gt;"Em espera","Registro encerrado",IF(E57&lt;TODAY(),"Data desejada vencida — conferir",IF(E57&gt;TODAY()+Premissas!$B$7,"Fora da antecedência — conferir",IF(IFERROR(NOT(ISNUMBER(VLOOKUP(B57,Premissas!$D$5:$E$10,2,FALSE))),TRUE),"Área sem limite — conferir",IF(J57&lt;TODAY(),"Prazo vencido",IF(J57&lt;=TODAY()+Premissas!$B$6,"Prazo próximo",IF(K57&lt;=IFERROR(VLOOKUP(B57,Premissas!$D$5:$E$10,2,FALSE),0),"Possível atendimento — conferir","Aguardar ordem"))))))))))</f>
        <v/>
      </c>
      <c r="N57">
        <f>IFERROR(INDEX(Premissas!$D$5:$D$10,ROW()-6),"")</f>
        <v/>
      </c>
      <c r="O57">
        <f>IFERROR(INDEX(Premissas!$G$5:$G$10,ROW()-6),"")</f>
        <v/>
      </c>
      <c r="P57">
        <f>IFERROR(INDEX(Premissas!$I$5:$I$8,ROW()-6),"")</f>
        <v/>
      </c>
    </row>
    <row r="58" ht="31" customHeight="1">
      <c r="A58" s="11" t="n"/>
      <c r="B58" s="11" t="n"/>
      <c r="C58" s="12" t="n"/>
      <c r="D58" s="24" t="n"/>
      <c r="E58" s="25" t="n"/>
      <c r="F58" s="12" t="n"/>
      <c r="G58" s="11" t="n"/>
      <c r="H58" s="12" t="n"/>
      <c r="I58" s="11" t="n"/>
      <c r="J58" s="27">
        <f>IF(OR(D58="",NOT(ISNUMBER(D58)),NOT(ISNUMBER(Premissas!$B$5))),"",IFERROR(INT(D58)+Premissas!$B$5,""))</f>
        <v/>
      </c>
      <c r="K58" s="18">
        <f>IF(OR(A58="",B58="",D58="",E58="",F58="",H58&lt;&gt;"Em espera",NOT(ISNUMBER(D58)),NOT(ISNUMBER(E58))),"",IFERROR(COUNTIFS($A$7:$A$126,A58,$B$7:$B$126,B58,$E$7:$E$126,E58,$F$7:$F$126,F58,$H$7:$H$126,"Em espera",$D$7:$D$126,"&lt;"&amp;D58)+COUNTIFS($A$7:A58,A58,$B$7:B58,B58,$E$7:E58,E58,$F$7:F58,F58,$H$7:H58,"Em espera",$D$7:D58,D58),""))</f>
        <v/>
      </c>
      <c r="L58" s="5">
        <f>IF(COUNTA(A58:I58)=0,"",IF(OR(A58="",B58="",C58="",D58="",E58="",F58="",G58="",H58=""),"Dados incompletos — conferir",IF(OR(NOT(ISNUMBER(D58)),NOT(ISNUMBER(E58)),NOT(ISNUMBER(Premissas!$B$6)),NOT(ISNUMBER(Premissas!$B$7))),"Datas ou limites inválidos — conferir",IF(H58&lt;&gt;"Em espera","Registro encerrado",IF(E58&lt;TODAY(),"Data desejada vencida — conferir",IF(E58&gt;TODAY()+Premissas!$B$7,"Fora da antecedência — conferir",IF(IFERROR(NOT(ISNUMBER(VLOOKUP(B58,Premissas!$D$5:$E$10,2,FALSE))),TRUE),"Área sem limite — conferir",IF(J58&lt;TODAY(),"Prazo vencido",IF(J58&lt;=TODAY()+Premissas!$B$6,"Prazo próximo",IF(K58&lt;=IFERROR(VLOOKUP(B58,Premissas!$D$5:$E$10,2,FALSE),0),"Possível atendimento — conferir","Aguardar ordem"))))))))))</f>
        <v/>
      </c>
      <c r="N58">
        <f>IFERROR(INDEX(Premissas!$D$5:$D$10,ROW()-6),"")</f>
        <v/>
      </c>
      <c r="O58">
        <f>IFERROR(INDEX(Premissas!$G$5:$G$10,ROW()-6),"")</f>
        <v/>
      </c>
      <c r="P58">
        <f>IFERROR(INDEX(Premissas!$I$5:$I$8,ROW()-6),"")</f>
        <v/>
      </c>
    </row>
    <row r="59" ht="31" customHeight="1">
      <c r="A59" s="11" t="n"/>
      <c r="B59" s="11" t="n"/>
      <c r="C59" s="12" t="n"/>
      <c r="D59" s="24" t="n"/>
      <c r="E59" s="25" t="n"/>
      <c r="F59" s="12" t="n"/>
      <c r="G59" s="11" t="n"/>
      <c r="H59" s="12" t="n"/>
      <c r="I59" s="11" t="n"/>
      <c r="J59" s="26">
        <f>IF(OR(D59="",NOT(ISNUMBER(D59)),NOT(ISNUMBER(Premissas!$B$5))),"",IFERROR(INT(D59)+Premissas!$B$5,""))</f>
        <v/>
      </c>
      <c r="K59" s="16">
        <f>IF(OR(A59="",B59="",D59="",E59="",F59="",H59&lt;&gt;"Em espera",NOT(ISNUMBER(D59)),NOT(ISNUMBER(E59))),"",IFERROR(COUNTIFS($A$7:$A$126,A59,$B$7:$B$126,B59,$E$7:$E$126,E59,$F$7:$F$126,F59,$H$7:$H$126,"Em espera",$D$7:$D$126,"&lt;"&amp;D59)+COUNTIFS($A$7:A59,A59,$B$7:B59,B59,$E$7:E59,E59,$F$7:F59,F59,$H$7:H59,"Em espera",$D$7:D59,D59),""))</f>
        <v/>
      </c>
      <c r="L59" s="8">
        <f>IF(COUNTA(A59:I59)=0,"",IF(OR(A59="",B59="",C59="",D59="",E59="",F59="",G59="",H59=""),"Dados incompletos — conferir",IF(OR(NOT(ISNUMBER(D59)),NOT(ISNUMBER(E59)),NOT(ISNUMBER(Premissas!$B$6)),NOT(ISNUMBER(Premissas!$B$7))),"Datas ou limites inválidos — conferir",IF(H59&lt;&gt;"Em espera","Registro encerrado",IF(E59&lt;TODAY(),"Data desejada vencida — conferir",IF(E59&gt;TODAY()+Premissas!$B$7,"Fora da antecedência — conferir",IF(IFERROR(NOT(ISNUMBER(VLOOKUP(B59,Premissas!$D$5:$E$10,2,FALSE))),TRUE),"Área sem limite — conferir",IF(J59&lt;TODAY(),"Prazo vencido",IF(J59&lt;=TODAY()+Premissas!$B$6,"Prazo próximo",IF(K59&lt;=IFERROR(VLOOKUP(B59,Premissas!$D$5:$E$10,2,FALSE),0),"Possível atendimento — conferir","Aguardar ordem"))))))))))</f>
        <v/>
      </c>
      <c r="N59">
        <f>IFERROR(INDEX(Premissas!$D$5:$D$10,ROW()-6),"")</f>
        <v/>
      </c>
      <c r="O59">
        <f>IFERROR(INDEX(Premissas!$G$5:$G$10,ROW()-6),"")</f>
        <v/>
      </c>
      <c r="P59">
        <f>IFERROR(INDEX(Premissas!$I$5:$I$8,ROW()-6),"")</f>
        <v/>
      </c>
    </row>
    <row r="60" ht="31" customHeight="1">
      <c r="A60" s="11" t="n"/>
      <c r="B60" s="11" t="n"/>
      <c r="C60" s="12" t="n"/>
      <c r="D60" s="24" t="n"/>
      <c r="E60" s="25" t="n"/>
      <c r="F60" s="12" t="n"/>
      <c r="G60" s="11" t="n"/>
      <c r="H60" s="12" t="n"/>
      <c r="I60" s="11" t="n"/>
      <c r="J60" s="27">
        <f>IF(OR(D60="",NOT(ISNUMBER(D60)),NOT(ISNUMBER(Premissas!$B$5))),"",IFERROR(INT(D60)+Premissas!$B$5,""))</f>
        <v/>
      </c>
      <c r="K60" s="18">
        <f>IF(OR(A60="",B60="",D60="",E60="",F60="",H60&lt;&gt;"Em espera",NOT(ISNUMBER(D60)),NOT(ISNUMBER(E60))),"",IFERROR(COUNTIFS($A$7:$A$126,A60,$B$7:$B$126,B60,$E$7:$E$126,E60,$F$7:$F$126,F60,$H$7:$H$126,"Em espera",$D$7:$D$126,"&lt;"&amp;D60)+COUNTIFS($A$7:A60,A60,$B$7:B60,B60,$E$7:E60,E60,$F$7:F60,F60,$H$7:H60,"Em espera",$D$7:D60,D60),""))</f>
        <v/>
      </c>
      <c r="L60" s="5">
        <f>IF(COUNTA(A60:I60)=0,"",IF(OR(A60="",B60="",C60="",D60="",E60="",F60="",G60="",H60=""),"Dados incompletos — conferir",IF(OR(NOT(ISNUMBER(D60)),NOT(ISNUMBER(E60)),NOT(ISNUMBER(Premissas!$B$6)),NOT(ISNUMBER(Premissas!$B$7))),"Datas ou limites inválidos — conferir",IF(H60&lt;&gt;"Em espera","Registro encerrado",IF(E60&lt;TODAY(),"Data desejada vencida — conferir",IF(E60&gt;TODAY()+Premissas!$B$7,"Fora da antecedência — conferir",IF(IFERROR(NOT(ISNUMBER(VLOOKUP(B60,Premissas!$D$5:$E$10,2,FALSE))),TRUE),"Área sem limite — conferir",IF(J60&lt;TODAY(),"Prazo vencido",IF(J60&lt;=TODAY()+Premissas!$B$6,"Prazo próximo",IF(K60&lt;=IFERROR(VLOOKUP(B60,Premissas!$D$5:$E$10,2,FALSE),0),"Possível atendimento — conferir","Aguardar ordem"))))))))))</f>
        <v/>
      </c>
      <c r="N60">
        <f>IFERROR(INDEX(Premissas!$D$5:$D$10,ROW()-6),"")</f>
        <v/>
      </c>
      <c r="O60">
        <f>IFERROR(INDEX(Premissas!$G$5:$G$10,ROW()-6),"")</f>
        <v/>
      </c>
      <c r="P60">
        <f>IFERROR(INDEX(Premissas!$I$5:$I$8,ROW()-6),"")</f>
        <v/>
      </c>
    </row>
    <row r="61" ht="31" customHeight="1">
      <c r="A61" s="11" t="n"/>
      <c r="B61" s="11" t="n"/>
      <c r="C61" s="12" t="n"/>
      <c r="D61" s="24" t="n"/>
      <c r="E61" s="25" t="n"/>
      <c r="F61" s="12" t="n"/>
      <c r="G61" s="11" t="n"/>
      <c r="H61" s="12" t="n"/>
      <c r="I61" s="11" t="n"/>
      <c r="J61" s="26">
        <f>IF(OR(D61="",NOT(ISNUMBER(D61)),NOT(ISNUMBER(Premissas!$B$5))),"",IFERROR(INT(D61)+Premissas!$B$5,""))</f>
        <v/>
      </c>
      <c r="K61" s="16">
        <f>IF(OR(A61="",B61="",D61="",E61="",F61="",H61&lt;&gt;"Em espera",NOT(ISNUMBER(D61)),NOT(ISNUMBER(E61))),"",IFERROR(COUNTIFS($A$7:$A$126,A61,$B$7:$B$126,B61,$E$7:$E$126,E61,$F$7:$F$126,F61,$H$7:$H$126,"Em espera",$D$7:$D$126,"&lt;"&amp;D61)+COUNTIFS($A$7:A61,A61,$B$7:B61,B61,$E$7:E61,E61,$F$7:F61,F61,$H$7:H61,"Em espera",$D$7:D61,D61),""))</f>
        <v/>
      </c>
      <c r="L61" s="8">
        <f>IF(COUNTA(A61:I61)=0,"",IF(OR(A61="",B61="",C61="",D61="",E61="",F61="",G61="",H61=""),"Dados incompletos — conferir",IF(OR(NOT(ISNUMBER(D61)),NOT(ISNUMBER(E61)),NOT(ISNUMBER(Premissas!$B$6)),NOT(ISNUMBER(Premissas!$B$7))),"Datas ou limites inválidos — conferir",IF(H61&lt;&gt;"Em espera","Registro encerrado",IF(E61&lt;TODAY(),"Data desejada vencida — conferir",IF(E61&gt;TODAY()+Premissas!$B$7,"Fora da antecedência — conferir",IF(IFERROR(NOT(ISNUMBER(VLOOKUP(B61,Premissas!$D$5:$E$10,2,FALSE))),TRUE),"Área sem limite — conferir",IF(J61&lt;TODAY(),"Prazo vencido",IF(J61&lt;=TODAY()+Premissas!$B$6,"Prazo próximo",IF(K61&lt;=IFERROR(VLOOKUP(B61,Premissas!$D$5:$E$10,2,FALSE),0),"Possível atendimento — conferir","Aguardar ordem"))))))))))</f>
        <v/>
      </c>
      <c r="N61">
        <f>IFERROR(INDEX(Premissas!$D$5:$D$10,ROW()-6),"")</f>
        <v/>
      </c>
      <c r="O61">
        <f>IFERROR(INDEX(Premissas!$G$5:$G$10,ROW()-6),"")</f>
        <v/>
      </c>
      <c r="P61">
        <f>IFERROR(INDEX(Premissas!$I$5:$I$8,ROW()-6),"")</f>
        <v/>
      </c>
    </row>
    <row r="62" ht="31" customHeight="1">
      <c r="A62" s="11" t="n"/>
      <c r="B62" s="11" t="n"/>
      <c r="C62" s="12" t="n"/>
      <c r="D62" s="24" t="n"/>
      <c r="E62" s="25" t="n"/>
      <c r="F62" s="12" t="n"/>
      <c r="G62" s="11" t="n"/>
      <c r="H62" s="12" t="n"/>
      <c r="I62" s="11" t="n"/>
      <c r="J62" s="27">
        <f>IF(OR(D62="",NOT(ISNUMBER(D62)),NOT(ISNUMBER(Premissas!$B$5))),"",IFERROR(INT(D62)+Premissas!$B$5,""))</f>
        <v/>
      </c>
      <c r="K62" s="18">
        <f>IF(OR(A62="",B62="",D62="",E62="",F62="",H62&lt;&gt;"Em espera",NOT(ISNUMBER(D62)),NOT(ISNUMBER(E62))),"",IFERROR(COUNTIFS($A$7:$A$126,A62,$B$7:$B$126,B62,$E$7:$E$126,E62,$F$7:$F$126,F62,$H$7:$H$126,"Em espera",$D$7:$D$126,"&lt;"&amp;D62)+COUNTIFS($A$7:A62,A62,$B$7:B62,B62,$E$7:E62,E62,$F$7:F62,F62,$H$7:H62,"Em espera",$D$7:D62,D62),""))</f>
        <v/>
      </c>
      <c r="L62" s="5">
        <f>IF(COUNTA(A62:I62)=0,"",IF(OR(A62="",B62="",C62="",D62="",E62="",F62="",G62="",H62=""),"Dados incompletos — conferir",IF(OR(NOT(ISNUMBER(D62)),NOT(ISNUMBER(E62)),NOT(ISNUMBER(Premissas!$B$6)),NOT(ISNUMBER(Premissas!$B$7))),"Datas ou limites inválidos — conferir",IF(H62&lt;&gt;"Em espera","Registro encerrado",IF(E62&lt;TODAY(),"Data desejada vencida — conferir",IF(E62&gt;TODAY()+Premissas!$B$7,"Fora da antecedência — conferir",IF(IFERROR(NOT(ISNUMBER(VLOOKUP(B62,Premissas!$D$5:$E$10,2,FALSE))),TRUE),"Área sem limite — conferir",IF(J62&lt;TODAY(),"Prazo vencido",IF(J62&lt;=TODAY()+Premissas!$B$6,"Prazo próximo",IF(K62&lt;=IFERROR(VLOOKUP(B62,Premissas!$D$5:$E$10,2,FALSE),0),"Possível atendimento — conferir","Aguardar ordem"))))))))))</f>
        <v/>
      </c>
      <c r="N62">
        <f>IFERROR(INDEX(Premissas!$D$5:$D$10,ROW()-6),"")</f>
        <v/>
      </c>
      <c r="O62">
        <f>IFERROR(INDEX(Premissas!$G$5:$G$10,ROW()-6),"")</f>
        <v/>
      </c>
      <c r="P62">
        <f>IFERROR(INDEX(Premissas!$I$5:$I$8,ROW()-6),"")</f>
        <v/>
      </c>
    </row>
    <row r="63" ht="31" customHeight="1">
      <c r="A63" s="11" t="n"/>
      <c r="B63" s="11" t="n"/>
      <c r="C63" s="12" t="n"/>
      <c r="D63" s="24" t="n"/>
      <c r="E63" s="25" t="n"/>
      <c r="F63" s="12" t="n"/>
      <c r="G63" s="11" t="n"/>
      <c r="H63" s="12" t="n"/>
      <c r="I63" s="11" t="n"/>
      <c r="J63" s="26">
        <f>IF(OR(D63="",NOT(ISNUMBER(D63)),NOT(ISNUMBER(Premissas!$B$5))),"",IFERROR(INT(D63)+Premissas!$B$5,""))</f>
        <v/>
      </c>
      <c r="K63" s="16">
        <f>IF(OR(A63="",B63="",D63="",E63="",F63="",H63&lt;&gt;"Em espera",NOT(ISNUMBER(D63)),NOT(ISNUMBER(E63))),"",IFERROR(COUNTIFS($A$7:$A$126,A63,$B$7:$B$126,B63,$E$7:$E$126,E63,$F$7:$F$126,F63,$H$7:$H$126,"Em espera",$D$7:$D$126,"&lt;"&amp;D63)+COUNTIFS($A$7:A63,A63,$B$7:B63,B63,$E$7:E63,E63,$F$7:F63,F63,$H$7:H63,"Em espera",$D$7:D63,D63),""))</f>
        <v/>
      </c>
      <c r="L63" s="8">
        <f>IF(COUNTA(A63:I63)=0,"",IF(OR(A63="",B63="",C63="",D63="",E63="",F63="",G63="",H63=""),"Dados incompletos — conferir",IF(OR(NOT(ISNUMBER(D63)),NOT(ISNUMBER(E63)),NOT(ISNUMBER(Premissas!$B$6)),NOT(ISNUMBER(Premissas!$B$7))),"Datas ou limites inválidos — conferir",IF(H63&lt;&gt;"Em espera","Registro encerrado",IF(E63&lt;TODAY(),"Data desejada vencida — conferir",IF(E63&gt;TODAY()+Premissas!$B$7,"Fora da antecedência — conferir",IF(IFERROR(NOT(ISNUMBER(VLOOKUP(B63,Premissas!$D$5:$E$10,2,FALSE))),TRUE),"Área sem limite — conferir",IF(J63&lt;TODAY(),"Prazo vencido",IF(J63&lt;=TODAY()+Premissas!$B$6,"Prazo próximo",IF(K63&lt;=IFERROR(VLOOKUP(B63,Premissas!$D$5:$E$10,2,FALSE),0),"Possível atendimento — conferir","Aguardar ordem"))))))))))</f>
        <v/>
      </c>
      <c r="N63">
        <f>IFERROR(INDEX(Premissas!$D$5:$D$10,ROW()-6),"")</f>
        <v/>
      </c>
      <c r="O63">
        <f>IFERROR(INDEX(Premissas!$G$5:$G$10,ROW()-6),"")</f>
        <v/>
      </c>
      <c r="P63">
        <f>IFERROR(INDEX(Premissas!$I$5:$I$8,ROW()-6),"")</f>
        <v/>
      </c>
    </row>
    <row r="64" ht="31" customHeight="1">
      <c r="A64" s="11" t="n"/>
      <c r="B64" s="11" t="n"/>
      <c r="C64" s="12" t="n"/>
      <c r="D64" s="24" t="n"/>
      <c r="E64" s="25" t="n"/>
      <c r="F64" s="12" t="n"/>
      <c r="G64" s="11" t="n"/>
      <c r="H64" s="12" t="n"/>
      <c r="I64" s="11" t="n"/>
      <c r="J64" s="27">
        <f>IF(OR(D64="",NOT(ISNUMBER(D64)),NOT(ISNUMBER(Premissas!$B$5))),"",IFERROR(INT(D64)+Premissas!$B$5,""))</f>
        <v/>
      </c>
      <c r="K64" s="18">
        <f>IF(OR(A64="",B64="",D64="",E64="",F64="",H64&lt;&gt;"Em espera",NOT(ISNUMBER(D64)),NOT(ISNUMBER(E64))),"",IFERROR(COUNTIFS($A$7:$A$126,A64,$B$7:$B$126,B64,$E$7:$E$126,E64,$F$7:$F$126,F64,$H$7:$H$126,"Em espera",$D$7:$D$126,"&lt;"&amp;D64)+COUNTIFS($A$7:A64,A64,$B$7:B64,B64,$E$7:E64,E64,$F$7:F64,F64,$H$7:H64,"Em espera",$D$7:D64,D64),""))</f>
        <v/>
      </c>
      <c r="L64" s="5">
        <f>IF(COUNTA(A64:I64)=0,"",IF(OR(A64="",B64="",C64="",D64="",E64="",F64="",G64="",H64=""),"Dados incompletos — conferir",IF(OR(NOT(ISNUMBER(D64)),NOT(ISNUMBER(E64)),NOT(ISNUMBER(Premissas!$B$6)),NOT(ISNUMBER(Premissas!$B$7))),"Datas ou limites inválidos — conferir",IF(H64&lt;&gt;"Em espera","Registro encerrado",IF(E64&lt;TODAY(),"Data desejada vencida — conferir",IF(E64&gt;TODAY()+Premissas!$B$7,"Fora da antecedência — conferir",IF(IFERROR(NOT(ISNUMBER(VLOOKUP(B64,Premissas!$D$5:$E$10,2,FALSE))),TRUE),"Área sem limite — conferir",IF(J64&lt;TODAY(),"Prazo vencido",IF(J64&lt;=TODAY()+Premissas!$B$6,"Prazo próximo",IF(K64&lt;=IFERROR(VLOOKUP(B64,Premissas!$D$5:$E$10,2,FALSE),0),"Possível atendimento — conferir","Aguardar ordem"))))))))))</f>
        <v/>
      </c>
      <c r="N64">
        <f>IFERROR(INDEX(Premissas!$D$5:$D$10,ROW()-6),"")</f>
        <v/>
      </c>
      <c r="O64">
        <f>IFERROR(INDEX(Premissas!$G$5:$G$10,ROW()-6),"")</f>
        <v/>
      </c>
      <c r="P64">
        <f>IFERROR(INDEX(Premissas!$I$5:$I$8,ROW()-6),"")</f>
        <v/>
      </c>
    </row>
    <row r="65" ht="31" customHeight="1">
      <c r="A65" s="11" t="n"/>
      <c r="B65" s="11" t="n"/>
      <c r="C65" s="12" t="n"/>
      <c r="D65" s="24" t="n"/>
      <c r="E65" s="25" t="n"/>
      <c r="F65" s="12" t="n"/>
      <c r="G65" s="11" t="n"/>
      <c r="H65" s="12" t="n"/>
      <c r="I65" s="11" t="n"/>
      <c r="J65" s="26">
        <f>IF(OR(D65="",NOT(ISNUMBER(D65)),NOT(ISNUMBER(Premissas!$B$5))),"",IFERROR(INT(D65)+Premissas!$B$5,""))</f>
        <v/>
      </c>
      <c r="K65" s="16">
        <f>IF(OR(A65="",B65="",D65="",E65="",F65="",H65&lt;&gt;"Em espera",NOT(ISNUMBER(D65)),NOT(ISNUMBER(E65))),"",IFERROR(COUNTIFS($A$7:$A$126,A65,$B$7:$B$126,B65,$E$7:$E$126,E65,$F$7:$F$126,F65,$H$7:$H$126,"Em espera",$D$7:$D$126,"&lt;"&amp;D65)+COUNTIFS($A$7:A65,A65,$B$7:B65,B65,$E$7:E65,E65,$F$7:F65,F65,$H$7:H65,"Em espera",$D$7:D65,D65),""))</f>
        <v/>
      </c>
      <c r="L65" s="8">
        <f>IF(COUNTA(A65:I65)=0,"",IF(OR(A65="",B65="",C65="",D65="",E65="",F65="",G65="",H65=""),"Dados incompletos — conferir",IF(OR(NOT(ISNUMBER(D65)),NOT(ISNUMBER(E65)),NOT(ISNUMBER(Premissas!$B$6)),NOT(ISNUMBER(Premissas!$B$7))),"Datas ou limites inválidos — conferir",IF(H65&lt;&gt;"Em espera","Registro encerrado",IF(E65&lt;TODAY(),"Data desejada vencida — conferir",IF(E65&gt;TODAY()+Premissas!$B$7,"Fora da antecedência — conferir",IF(IFERROR(NOT(ISNUMBER(VLOOKUP(B65,Premissas!$D$5:$E$10,2,FALSE))),TRUE),"Área sem limite — conferir",IF(J65&lt;TODAY(),"Prazo vencido",IF(J65&lt;=TODAY()+Premissas!$B$6,"Prazo próximo",IF(K65&lt;=IFERROR(VLOOKUP(B65,Premissas!$D$5:$E$10,2,FALSE),0),"Possível atendimento — conferir","Aguardar ordem"))))))))))</f>
        <v/>
      </c>
      <c r="N65">
        <f>IFERROR(INDEX(Premissas!$D$5:$D$10,ROW()-6),"")</f>
        <v/>
      </c>
      <c r="O65">
        <f>IFERROR(INDEX(Premissas!$G$5:$G$10,ROW()-6),"")</f>
        <v/>
      </c>
      <c r="P65">
        <f>IFERROR(INDEX(Premissas!$I$5:$I$8,ROW()-6),"")</f>
        <v/>
      </c>
    </row>
    <row r="66" ht="31" customHeight="1">
      <c r="A66" s="11" t="n"/>
      <c r="B66" s="11" t="n"/>
      <c r="C66" s="12" t="n"/>
      <c r="D66" s="24" t="n"/>
      <c r="E66" s="25" t="n"/>
      <c r="F66" s="12" t="n"/>
      <c r="G66" s="11" t="n"/>
      <c r="H66" s="12" t="n"/>
      <c r="I66" s="11" t="n"/>
      <c r="J66" s="27">
        <f>IF(OR(D66="",NOT(ISNUMBER(D66)),NOT(ISNUMBER(Premissas!$B$5))),"",IFERROR(INT(D66)+Premissas!$B$5,""))</f>
        <v/>
      </c>
      <c r="K66" s="18">
        <f>IF(OR(A66="",B66="",D66="",E66="",F66="",H66&lt;&gt;"Em espera",NOT(ISNUMBER(D66)),NOT(ISNUMBER(E66))),"",IFERROR(COUNTIFS($A$7:$A$126,A66,$B$7:$B$126,B66,$E$7:$E$126,E66,$F$7:$F$126,F66,$H$7:$H$126,"Em espera",$D$7:$D$126,"&lt;"&amp;D66)+COUNTIFS($A$7:A66,A66,$B$7:B66,B66,$E$7:E66,E66,$F$7:F66,F66,$H$7:H66,"Em espera",$D$7:D66,D66),""))</f>
        <v/>
      </c>
      <c r="L66" s="5">
        <f>IF(COUNTA(A66:I66)=0,"",IF(OR(A66="",B66="",C66="",D66="",E66="",F66="",G66="",H66=""),"Dados incompletos — conferir",IF(OR(NOT(ISNUMBER(D66)),NOT(ISNUMBER(E66)),NOT(ISNUMBER(Premissas!$B$6)),NOT(ISNUMBER(Premissas!$B$7))),"Datas ou limites inválidos — conferir",IF(H66&lt;&gt;"Em espera","Registro encerrado",IF(E66&lt;TODAY(),"Data desejada vencida — conferir",IF(E66&gt;TODAY()+Premissas!$B$7,"Fora da antecedência — conferir",IF(IFERROR(NOT(ISNUMBER(VLOOKUP(B66,Premissas!$D$5:$E$10,2,FALSE))),TRUE),"Área sem limite — conferir",IF(J66&lt;TODAY(),"Prazo vencido",IF(J66&lt;=TODAY()+Premissas!$B$6,"Prazo próximo",IF(K66&lt;=IFERROR(VLOOKUP(B66,Premissas!$D$5:$E$10,2,FALSE),0),"Possível atendimento — conferir","Aguardar ordem"))))))))))</f>
        <v/>
      </c>
      <c r="N66">
        <f>IFERROR(INDEX(Premissas!$D$5:$D$10,ROW()-6),"")</f>
        <v/>
      </c>
      <c r="O66">
        <f>IFERROR(INDEX(Premissas!$G$5:$G$10,ROW()-6),"")</f>
        <v/>
      </c>
      <c r="P66">
        <f>IFERROR(INDEX(Premissas!$I$5:$I$8,ROW()-6),"")</f>
        <v/>
      </c>
    </row>
    <row r="67" ht="31" customHeight="1">
      <c r="A67" s="11" t="n"/>
      <c r="B67" s="11" t="n"/>
      <c r="C67" s="12" t="n"/>
      <c r="D67" s="24" t="n"/>
      <c r="E67" s="25" t="n"/>
      <c r="F67" s="12" t="n"/>
      <c r="G67" s="11" t="n"/>
      <c r="H67" s="12" t="n"/>
      <c r="I67" s="11" t="n"/>
      <c r="J67" s="26">
        <f>IF(OR(D67="",NOT(ISNUMBER(D67)),NOT(ISNUMBER(Premissas!$B$5))),"",IFERROR(INT(D67)+Premissas!$B$5,""))</f>
        <v/>
      </c>
      <c r="K67" s="16">
        <f>IF(OR(A67="",B67="",D67="",E67="",F67="",H67&lt;&gt;"Em espera",NOT(ISNUMBER(D67)),NOT(ISNUMBER(E67))),"",IFERROR(COUNTIFS($A$7:$A$126,A67,$B$7:$B$126,B67,$E$7:$E$126,E67,$F$7:$F$126,F67,$H$7:$H$126,"Em espera",$D$7:$D$126,"&lt;"&amp;D67)+COUNTIFS($A$7:A67,A67,$B$7:B67,B67,$E$7:E67,E67,$F$7:F67,F67,$H$7:H67,"Em espera",$D$7:D67,D67),""))</f>
        <v/>
      </c>
      <c r="L67" s="8">
        <f>IF(COUNTA(A67:I67)=0,"",IF(OR(A67="",B67="",C67="",D67="",E67="",F67="",G67="",H67=""),"Dados incompletos — conferir",IF(OR(NOT(ISNUMBER(D67)),NOT(ISNUMBER(E67)),NOT(ISNUMBER(Premissas!$B$6)),NOT(ISNUMBER(Premissas!$B$7))),"Datas ou limites inválidos — conferir",IF(H67&lt;&gt;"Em espera","Registro encerrado",IF(E67&lt;TODAY(),"Data desejada vencida — conferir",IF(E67&gt;TODAY()+Premissas!$B$7,"Fora da antecedência — conferir",IF(IFERROR(NOT(ISNUMBER(VLOOKUP(B67,Premissas!$D$5:$E$10,2,FALSE))),TRUE),"Área sem limite — conferir",IF(J67&lt;TODAY(),"Prazo vencido",IF(J67&lt;=TODAY()+Premissas!$B$6,"Prazo próximo",IF(K67&lt;=IFERROR(VLOOKUP(B67,Premissas!$D$5:$E$10,2,FALSE),0),"Possível atendimento — conferir","Aguardar ordem"))))))))))</f>
        <v/>
      </c>
      <c r="N67">
        <f>IFERROR(INDEX(Premissas!$D$5:$D$10,ROW()-6),"")</f>
        <v/>
      </c>
      <c r="O67">
        <f>IFERROR(INDEX(Premissas!$G$5:$G$10,ROW()-6),"")</f>
        <v/>
      </c>
      <c r="P67">
        <f>IFERROR(INDEX(Premissas!$I$5:$I$8,ROW()-6),"")</f>
        <v/>
      </c>
    </row>
    <row r="68" ht="31" customHeight="1">
      <c r="A68" s="11" t="n"/>
      <c r="B68" s="11" t="n"/>
      <c r="C68" s="12" t="n"/>
      <c r="D68" s="24" t="n"/>
      <c r="E68" s="25" t="n"/>
      <c r="F68" s="12" t="n"/>
      <c r="G68" s="11" t="n"/>
      <c r="H68" s="12" t="n"/>
      <c r="I68" s="11" t="n"/>
      <c r="J68" s="27">
        <f>IF(OR(D68="",NOT(ISNUMBER(D68)),NOT(ISNUMBER(Premissas!$B$5))),"",IFERROR(INT(D68)+Premissas!$B$5,""))</f>
        <v/>
      </c>
      <c r="K68" s="18">
        <f>IF(OR(A68="",B68="",D68="",E68="",F68="",H68&lt;&gt;"Em espera",NOT(ISNUMBER(D68)),NOT(ISNUMBER(E68))),"",IFERROR(COUNTIFS($A$7:$A$126,A68,$B$7:$B$126,B68,$E$7:$E$126,E68,$F$7:$F$126,F68,$H$7:$H$126,"Em espera",$D$7:$D$126,"&lt;"&amp;D68)+COUNTIFS($A$7:A68,A68,$B$7:B68,B68,$E$7:E68,E68,$F$7:F68,F68,$H$7:H68,"Em espera",$D$7:D68,D68),""))</f>
        <v/>
      </c>
      <c r="L68" s="5">
        <f>IF(COUNTA(A68:I68)=0,"",IF(OR(A68="",B68="",C68="",D68="",E68="",F68="",G68="",H68=""),"Dados incompletos — conferir",IF(OR(NOT(ISNUMBER(D68)),NOT(ISNUMBER(E68)),NOT(ISNUMBER(Premissas!$B$6)),NOT(ISNUMBER(Premissas!$B$7))),"Datas ou limites inválidos — conferir",IF(H68&lt;&gt;"Em espera","Registro encerrado",IF(E68&lt;TODAY(),"Data desejada vencida — conferir",IF(E68&gt;TODAY()+Premissas!$B$7,"Fora da antecedência — conferir",IF(IFERROR(NOT(ISNUMBER(VLOOKUP(B68,Premissas!$D$5:$E$10,2,FALSE))),TRUE),"Área sem limite — conferir",IF(J68&lt;TODAY(),"Prazo vencido",IF(J68&lt;=TODAY()+Premissas!$B$6,"Prazo próximo",IF(K68&lt;=IFERROR(VLOOKUP(B68,Premissas!$D$5:$E$10,2,FALSE),0),"Possível atendimento — conferir","Aguardar ordem"))))))))))</f>
        <v/>
      </c>
      <c r="N68">
        <f>IFERROR(INDEX(Premissas!$D$5:$D$10,ROW()-6),"")</f>
        <v/>
      </c>
      <c r="O68">
        <f>IFERROR(INDEX(Premissas!$G$5:$G$10,ROW()-6),"")</f>
        <v/>
      </c>
      <c r="P68">
        <f>IFERROR(INDEX(Premissas!$I$5:$I$8,ROW()-6),"")</f>
        <v/>
      </c>
    </row>
    <row r="69" ht="31" customHeight="1">
      <c r="A69" s="11" t="n"/>
      <c r="B69" s="11" t="n"/>
      <c r="C69" s="12" t="n"/>
      <c r="D69" s="24" t="n"/>
      <c r="E69" s="25" t="n"/>
      <c r="F69" s="12" t="n"/>
      <c r="G69" s="11" t="n"/>
      <c r="H69" s="12" t="n"/>
      <c r="I69" s="11" t="n"/>
      <c r="J69" s="26">
        <f>IF(OR(D69="",NOT(ISNUMBER(D69)),NOT(ISNUMBER(Premissas!$B$5))),"",IFERROR(INT(D69)+Premissas!$B$5,""))</f>
        <v/>
      </c>
      <c r="K69" s="16">
        <f>IF(OR(A69="",B69="",D69="",E69="",F69="",H69&lt;&gt;"Em espera",NOT(ISNUMBER(D69)),NOT(ISNUMBER(E69))),"",IFERROR(COUNTIFS($A$7:$A$126,A69,$B$7:$B$126,B69,$E$7:$E$126,E69,$F$7:$F$126,F69,$H$7:$H$126,"Em espera",$D$7:$D$126,"&lt;"&amp;D69)+COUNTIFS($A$7:A69,A69,$B$7:B69,B69,$E$7:E69,E69,$F$7:F69,F69,$H$7:H69,"Em espera",$D$7:D69,D69),""))</f>
        <v/>
      </c>
      <c r="L69" s="8">
        <f>IF(COUNTA(A69:I69)=0,"",IF(OR(A69="",B69="",C69="",D69="",E69="",F69="",G69="",H69=""),"Dados incompletos — conferir",IF(OR(NOT(ISNUMBER(D69)),NOT(ISNUMBER(E69)),NOT(ISNUMBER(Premissas!$B$6)),NOT(ISNUMBER(Premissas!$B$7))),"Datas ou limites inválidos — conferir",IF(H69&lt;&gt;"Em espera","Registro encerrado",IF(E69&lt;TODAY(),"Data desejada vencida — conferir",IF(E69&gt;TODAY()+Premissas!$B$7,"Fora da antecedência — conferir",IF(IFERROR(NOT(ISNUMBER(VLOOKUP(B69,Premissas!$D$5:$E$10,2,FALSE))),TRUE),"Área sem limite — conferir",IF(J69&lt;TODAY(),"Prazo vencido",IF(J69&lt;=TODAY()+Premissas!$B$6,"Prazo próximo",IF(K69&lt;=IFERROR(VLOOKUP(B69,Premissas!$D$5:$E$10,2,FALSE),0),"Possível atendimento — conferir","Aguardar ordem"))))))))))</f>
        <v/>
      </c>
      <c r="N69">
        <f>IFERROR(INDEX(Premissas!$D$5:$D$10,ROW()-6),"")</f>
        <v/>
      </c>
      <c r="O69">
        <f>IFERROR(INDEX(Premissas!$G$5:$G$10,ROW()-6),"")</f>
        <v/>
      </c>
      <c r="P69">
        <f>IFERROR(INDEX(Premissas!$I$5:$I$8,ROW()-6),"")</f>
        <v/>
      </c>
    </row>
    <row r="70" ht="31" customHeight="1">
      <c r="A70" s="11" t="n"/>
      <c r="B70" s="11" t="n"/>
      <c r="C70" s="12" t="n"/>
      <c r="D70" s="24" t="n"/>
      <c r="E70" s="25" t="n"/>
      <c r="F70" s="12" t="n"/>
      <c r="G70" s="11" t="n"/>
      <c r="H70" s="12" t="n"/>
      <c r="I70" s="11" t="n"/>
      <c r="J70" s="27">
        <f>IF(OR(D70="",NOT(ISNUMBER(D70)),NOT(ISNUMBER(Premissas!$B$5))),"",IFERROR(INT(D70)+Premissas!$B$5,""))</f>
        <v/>
      </c>
      <c r="K70" s="18">
        <f>IF(OR(A70="",B70="",D70="",E70="",F70="",H70&lt;&gt;"Em espera",NOT(ISNUMBER(D70)),NOT(ISNUMBER(E70))),"",IFERROR(COUNTIFS($A$7:$A$126,A70,$B$7:$B$126,B70,$E$7:$E$126,E70,$F$7:$F$126,F70,$H$7:$H$126,"Em espera",$D$7:$D$126,"&lt;"&amp;D70)+COUNTIFS($A$7:A70,A70,$B$7:B70,B70,$E$7:E70,E70,$F$7:F70,F70,$H$7:H70,"Em espera",$D$7:D70,D70),""))</f>
        <v/>
      </c>
      <c r="L70" s="5">
        <f>IF(COUNTA(A70:I70)=0,"",IF(OR(A70="",B70="",C70="",D70="",E70="",F70="",G70="",H70=""),"Dados incompletos — conferir",IF(OR(NOT(ISNUMBER(D70)),NOT(ISNUMBER(E70)),NOT(ISNUMBER(Premissas!$B$6)),NOT(ISNUMBER(Premissas!$B$7))),"Datas ou limites inválidos — conferir",IF(H70&lt;&gt;"Em espera","Registro encerrado",IF(E70&lt;TODAY(),"Data desejada vencida — conferir",IF(E70&gt;TODAY()+Premissas!$B$7,"Fora da antecedência — conferir",IF(IFERROR(NOT(ISNUMBER(VLOOKUP(B70,Premissas!$D$5:$E$10,2,FALSE))),TRUE),"Área sem limite — conferir",IF(J70&lt;TODAY(),"Prazo vencido",IF(J70&lt;=TODAY()+Premissas!$B$6,"Prazo próximo",IF(K70&lt;=IFERROR(VLOOKUP(B70,Premissas!$D$5:$E$10,2,FALSE),0),"Possível atendimento — conferir","Aguardar ordem"))))))))))</f>
        <v/>
      </c>
      <c r="N70">
        <f>IFERROR(INDEX(Premissas!$D$5:$D$10,ROW()-6),"")</f>
        <v/>
      </c>
      <c r="O70">
        <f>IFERROR(INDEX(Premissas!$G$5:$G$10,ROW()-6),"")</f>
        <v/>
      </c>
      <c r="P70">
        <f>IFERROR(INDEX(Premissas!$I$5:$I$8,ROW()-6),"")</f>
        <v/>
      </c>
    </row>
    <row r="71" ht="31" customHeight="1">
      <c r="A71" s="11" t="n"/>
      <c r="B71" s="11" t="n"/>
      <c r="C71" s="12" t="n"/>
      <c r="D71" s="24" t="n"/>
      <c r="E71" s="25" t="n"/>
      <c r="F71" s="12" t="n"/>
      <c r="G71" s="11" t="n"/>
      <c r="H71" s="12" t="n"/>
      <c r="I71" s="11" t="n"/>
      <c r="J71" s="26">
        <f>IF(OR(D71="",NOT(ISNUMBER(D71)),NOT(ISNUMBER(Premissas!$B$5))),"",IFERROR(INT(D71)+Premissas!$B$5,""))</f>
        <v/>
      </c>
      <c r="K71" s="16">
        <f>IF(OR(A71="",B71="",D71="",E71="",F71="",H71&lt;&gt;"Em espera",NOT(ISNUMBER(D71)),NOT(ISNUMBER(E71))),"",IFERROR(COUNTIFS($A$7:$A$126,A71,$B$7:$B$126,B71,$E$7:$E$126,E71,$F$7:$F$126,F71,$H$7:$H$126,"Em espera",$D$7:$D$126,"&lt;"&amp;D71)+COUNTIFS($A$7:A71,A71,$B$7:B71,B71,$E$7:E71,E71,$F$7:F71,F71,$H$7:H71,"Em espera",$D$7:D71,D71),""))</f>
        <v/>
      </c>
      <c r="L71" s="8">
        <f>IF(COUNTA(A71:I71)=0,"",IF(OR(A71="",B71="",C71="",D71="",E71="",F71="",G71="",H71=""),"Dados incompletos — conferir",IF(OR(NOT(ISNUMBER(D71)),NOT(ISNUMBER(E71)),NOT(ISNUMBER(Premissas!$B$6)),NOT(ISNUMBER(Premissas!$B$7))),"Datas ou limites inválidos — conferir",IF(H71&lt;&gt;"Em espera","Registro encerrado",IF(E71&lt;TODAY(),"Data desejada vencida — conferir",IF(E71&gt;TODAY()+Premissas!$B$7,"Fora da antecedência — conferir",IF(IFERROR(NOT(ISNUMBER(VLOOKUP(B71,Premissas!$D$5:$E$10,2,FALSE))),TRUE),"Área sem limite — conferir",IF(J71&lt;TODAY(),"Prazo vencido",IF(J71&lt;=TODAY()+Premissas!$B$6,"Prazo próximo",IF(K71&lt;=IFERROR(VLOOKUP(B71,Premissas!$D$5:$E$10,2,FALSE),0),"Possível atendimento — conferir","Aguardar ordem"))))))))))</f>
        <v/>
      </c>
      <c r="N71">
        <f>IFERROR(INDEX(Premissas!$D$5:$D$10,ROW()-6),"")</f>
        <v/>
      </c>
      <c r="O71">
        <f>IFERROR(INDEX(Premissas!$G$5:$G$10,ROW()-6),"")</f>
        <v/>
      </c>
      <c r="P71">
        <f>IFERROR(INDEX(Premissas!$I$5:$I$8,ROW()-6),"")</f>
        <v/>
      </c>
    </row>
    <row r="72" ht="31" customHeight="1">
      <c r="A72" s="11" t="n"/>
      <c r="B72" s="11" t="n"/>
      <c r="C72" s="12" t="n"/>
      <c r="D72" s="24" t="n"/>
      <c r="E72" s="25" t="n"/>
      <c r="F72" s="12" t="n"/>
      <c r="G72" s="11" t="n"/>
      <c r="H72" s="12" t="n"/>
      <c r="I72" s="11" t="n"/>
      <c r="J72" s="27">
        <f>IF(OR(D72="",NOT(ISNUMBER(D72)),NOT(ISNUMBER(Premissas!$B$5))),"",IFERROR(INT(D72)+Premissas!$B$5,""))</f>
        <v/>
      </c>
      <c r="K72" s="18">
        <f>IF(OR(A72="",B72="",D72="",E72="",F72="",H72&lt;&gt;"Em espera",NOT(ISNUMBER(D72)),NOT(ISNUMBER(E72))),"",IFERROR(COUNTIFS($A$7:$A$126,A72,$B$7:$B$126,B72,$E$7:$E$126,E72,$F$7:$F$126,F72,$H$7:$H$126,"Em espera",$D$7:$D$126,"&lt;"&amp;D72)+COUNTIFS($A$7:A72,A72,$B$7:B72,B72,$E$7:E72,E72,$F$7:F72,F72,$H$7:H72,"Em espera",$D$7:D72,D72),""))</f>
        <v/>
      </c>
      <c r="L72" s="5">
        <f>IF(COUNTA(A72:I72)=0,"",IF(OR(A72="",B72="",C72="",D72="",E72="",F72="",G72="",H72=""),"Dados incompletos — conferir",IF(OR(NOT(ISNUMBER(D72)),NOT(ISNUMBER(E72)),NOT(ISNUMBER(Premissas!$B$6)),NOT(ISNUMBER(Premissas!$B$7))),"Datas ou limites inválidos — conferir",IF(H72&lt;&gt;"Em espera","Registro encerrado",IF(E72&lt;TODAY(),"Data desejada vencida — conferir",IF(E72&gt;TODAY()+Premissas!$B$7,"Fora da antecedência — conferir",IF(IFERROR(NOT(ISNUMBER(VLOOKUP(B72,Premissas!$D$5:$E$10,2,FALSE))),TRUE),"Área sem limite — conferir",IF(J72&lt;TODAY(),"Prazo vencido",IF(J72&lt;=TODAY()+Premissas!$B$6,"Prazo próximo",IF(K72&lt;=IFERROR(VLOOKUP(B72,Premissas!$D$5:$E$10,2,FALSE),0),"Possível atendimento — conferir","Aguardar ordem"))))))))))</f>
        <v/>
      </c>
      <c r="N72">
        <f>IFERROR(INDEX(Premissas!$D$5:$D$10,ROW()-6),"")</f>
        <v/>
      </c>
      <c r="O72">
        <f>IFERROR(INDEX(Premissas!$G$5:$G$10,ROW()-6),"")</f>
        <v/>
      </c>
      <c r="P72">
        <f>IFERROR(INDEX(Premissas!$I$5:$I$8,ROW()-6),"")</f>
        <v/>
      </c>
    </row>
    <row r="73" ht="31" customHeight="1">
      <c r="A73" s="11" t="n"/>
      <c r="B73" s="11" t="n"/>
      <c r="C73" s="12" t="n"/>
      <c r="D73" s="24" t="n"/>
      <c r="E73" s="25" t="n"/>
      <c r="F73" s="12" t="n"/>
      <c r="G73" s="11" t="n"/>
      <c r="H73" s="12" t="n"/>
      <c r="I73" s="11" t="n"/>
      <c r="J73" s="26">
        <f>IF(OR(D73="",NOT(ISNUMBER(D73)),NOT(ISNUMBER(Premissas!$B$5))),"",IFERROR(INT(D73)+Premissas!$B$5,""))</f>
        <v/>
      </c>
      <c r="K73" s="16">
        <f>IF(OR(A73="",B73="",D73="",E73="",F73="",H73&lt;&gt;"Em espera",NOT(ISNUMBER(D73)),NOT(ISNUMBER(E73))),"",IFERROR(COUNTIFS($A$7:$A$126,A73,$B$7:$B$126,B73,$E$7:$E$126,E73,$F$7:$F$126,F73,$H$7:$H$126,"Em espera",$D$7:$D$126,"&lt;"&amp;D73)+COUNTIFS($A$7:A73,A73,$B$7:B73,B73,$E$7:E73,E73,$F$7:F73,F73,$H$7:H73,"Em espera",$D$7:D73,D73),""))</f>
        <v/>
      </c>
      <c r="L73" s="8">
        <f>IF(COUNTA(A73:I73)=0,"",IF(OR(A73="",B73="",C73="",D73="",E73="",F73="",G73="",H73=""),"Dados incompletos — conferir",IF(OR(NOT(ISNUMBER(D73)),NOT(ISNUMBER(E73)),NOT(ISNUMBER(Premissas!$B$6)),NOT(ISNUMBER(Premissas!$B$7))),"Datas ou limites inválidos — conferir",IF(H73&lt;&gt;"Em espera","Registro encerrado",IF(E73&lt;TODAY(),"Data desejada vencida — conferir",IF(E73&gt;TODAY()+Premissas!$B$7,"Fora da antecedência — conferir",IF(IFERROR(NOT(ISNUMBER(VLOOKUP(B73,Premissas!$D$5:$E$10,2,FALSE))),TRUE),"Área sem limite — conferir",IF(J73&lt;TODAY(),"Prazo vencido",IF(J73&lt;=TODAY()+Premissas!$B$6,"Prazo próximo",IF(K73&lt;=IFERROR(VLOOKUP(B73,Premissas!$D$5:$E$10,2,FALSE),0),"Possível atendimento — conferir","Aguardar ordem"))))))))))</f>
        <v/>
      </c>
      <c r="N73">
        <f>IFERROR(INDEX(Premissas!$D$5:$D$10,ROW()-6),"")</f>
        <v/>
      </c>
      <c r="O73">
        <f>IFERROR(INDEX(Premissas!$G$5:$G$10,ROW()-6),"")</f>
        <v/>
      </c>
      <c r="P73">
        <f>IFERROR(INDEX(Premissas!$I$5:$I$8,ROW()-6),"")</f>
        <v/>
      </c>
    </row>
    <row r="74" ht="31" customHeight="1">
      <c r="A74" s="11" t="n"/>
      <c r="B74" s="11" t="n"/>
      <c r="C74" s="12" t="n"/>
      <c r="D74" s="24" t="n"/>
      <c r="E74" s="25" t="n"/>
      <c r="F74" s="12" t="n"/>
      <c r="G74" s="11" t="n"/>
      <c r="H74" s="12" t="n"/>
      <c r="I74" s="11" t="n"/>
      <c r="J74" s="27">
        <f>IF(OR(D74="",NOT(ISNUMBER(D74)),NOT(ISNUMBER(Premissas!$B$5))),"",IFERROR(INT(D74)+Premissas!$B$5,""))</f>
        <v/>
      </c>
      <c r="K74" s="18">
        <f>IF(OR(A74="",B74="",D74="",E74="",F74="",H74&lt;&gt;"Em espera",NOT(ISNUMBER(D74)),NOT(ISNUMBER(E74))),"",IFERROR(COUNTIFS($A$7:$A$126,A74,$B$7:$B$126,B74,$E$7:$E$126,E74,$F$7:$F$126,F74,$H$7:$H$126,"Em espera",$D$7:$D$126,"&lt;"&amp;D74)+COUNTIFS($A$7:A74,A74,$B$7:B74,B74,$E$7:E74,E74,$F$7:F74,F74,$H$7:H74,"Em espera",$D$7:D74,D74),""))</f>
        <v/>
      </c>
      <c r="L74" s="5">
        <f>IF(COUNTA(A74:I74)=0,"",IF(OR(A74="",B74="",C74="",D74="",E74="",F74="",G74="",H74=""),"Dados incompletos — conferir",IF(OR(NOT(ISNUMBER(D74)),NOT(ISNUMBER(E74)),NOT(ISNUMBER(Premissas!$B$6)),NOT(ISNUMBER(Premissas!$B$7))),"Datas ou limites inválidos — conferir",IF(H74&lt;&gt;"Em espera","Registro encerrado",IF(E74&lt;TODAY(),"Data desejada vencida — conferir",IF(E74&gt;TODAY()+Premissas!$B$7,"Fora da antecedência — conferir",IF(IFERROR(NOT(ISNUMBER(VLOOKUP(B74,Premissas!$D$5:$E$10,2,FALSE))),TRUE),"Área sem limite — conferir",IF(J74&lt;TODAY(),"Prazo vencido",IF(J74&lt;=TODAY()+Premissas!$B$6,"Prazo próximo",IF(K74&lt;=IFERROR(VLOOKUP(B74,Premissas!$D$5:$E$10,2,FALSE),0),"Possível atendimento — conferir","Aguardar ordem"))))))))))</f>
        <v/>
      </c>
      <c r="N74">
        <f>IFERROR(INDEX(Premissas!$D$5:$D$10,ROW()-6),"")</f>
        <v/>
      </c>
      <c r="O74">
        <f>IFERROR(INDEX(Premissas!$G$5:$G$10,ROW()-6),"")</f>
        <v/>
      </c>
      <c r="P74">
        <f>IFERROR(INDEX(Premissas!$I$5:$I$8,ROW()-6),"")</f>
        <v/>
      </c>
    </row>
    <row r="75" ht="31" customHeight="1">
      <c r="A75" s="11" t="n"/>
      <c r="B75" s="11" t="n"/>
      <c r="C75" s="12" t="n"/>
      <c r="D75" s="24" t="n"/>
      <c r="E75" s="25" t="n"/>
      <c r="F75" s="12" t="n"/>
      <c r="G75" s="11" t="n"/>
      <c r="H75" s="12" t="n"/>
      <c r="I75" s="11" t="n"/>
      <c r="J75" s="26">
        <f>IF(OR(D75="",NOT(ISNUMBER(D75)),NOT(ISNUMBER(Premissas!$B$5))),"",IFERROR(INT(D75)+Premissas!$B$5,""))</f>
        <v/>
      </c>
      <c r="K75" s="16">
        <f>IF(OR(A75="",B75="",D75="",E75="",F75="",H75&lt;&gt;"Em espera",NOT(ISNUMBER(D75)),NOT(ISNUMBER(E75))),"",IFERROR(COUNTIFS($A$7:$A$126,A75,$B$7:$B$126,B75,$E$7:$E$126,E75,$F$7:$F$126,F75,$H$7:$H$126,"Em espera",$D$7:$D$126,"&lt;"&amp;D75)+COUNTIFS($A$7:A75,A75,$B$7:B75,B75,$E$7:E75,E75,$F$7:F75,F75,$H$7:H75,"Em espera",$D$7:D75,D75),""))</f>
        <v/>
      </c>
      <c r="L75" s="8">
        <f>IF(COUNTA(A75:I75)=0,"",IF(OR(A75="",B75="",C75="",D75="",E75="",F75="",G75="",H75=""),"Dados incompletos — conferir",IF(OR(NOT(ISNUMBER(D75)),NOT(ISNUMBER(E75)),NOT(ISNUMBER(Premissas!$B$6)),NOT(ISNUMBER(Premissas!$B$7))),"Datas ou limites inválidos — conferir",IF(H75&lt;&gt;"Em espera","Registro encerrado",IF(E75&lt;TODAY(),"Data desejada vencida — conferir",IF(E75&gt;TODAY()+Premissas!$B$7,"Fora da antecedência — conferir",IF(IFERROR(NOT(ISNUMBER(VLOOKUP(B75,Premissas!$D$5:$E$10,2,FALSE))),TRUE),"Área sem limite — conferir",IF(J75&lt;TODAY(),"Prazo vencido",IF(J75&lt;=TODAY()+Premissas!$B$6,"Prazo próximo",IF(K75&lt;=IFERROR(VLOOKUP(B75,Premissas!$D$5:$E$10,2,FALSE),0),"Possível atendimento — conferir","Aguardar ordem"))))))))))</f>
        <v/>
      </c>
      <c r="N75">
        <f>IFERROR(INDEX(Premissas!$D$5:$D$10,ROW()-6),"")</f>
        <v/>
      </c>
      <c r="O75">
        <f>IFERROR(INDEX(Premissas!$G$5:$G$10,ROW()-6),"")</f>
        <v/>
      </c>
      <c r="P75">
        <f>IFERROR(INDEX(Premissas!$I$5:$I$8,ROW()-6),"")</f>
        <v/>
      </c>
    </row>
    <row r="76" ht="31" customHeight="1">
      <c r="A76" s="11" t="n"/>
      <c r="B76" s="11" t="n"/>
      <c r="C76" s="12" t="n"/>
      <c r="D76" s="24" t="n"/>
      <c r="E76" s="25" t="n"/>
      <c r="F76" s="12" t="n"/>
      <c r="G76" s="11" t="n"/>
      <c r="H76" s="12" t="n"/>
      <c r="I76" s="11" t="n"/>
      <c r="J76" s="27">
        <f>IF(OR(D76="",NOT(ISNUMBER(D76)),NOT(ISNUMBER(Premissas!$B$5))),"",IFERROR(INT(D76)+Premissas!$B$5,""))</f>
        <v/>
      </c>
      <c r="K76" s="18">
        <f>IF(OR(A76="",B76="",D76="",E76="",F76="",H76&lt;&gt;"Em espera",NOT(ISNUMBER(D76)),NOT(ISNUMBER(E76))),"",IFERROR(COUNTIFS($A$7:$A$126,A76,$B$7:$B$126,B76,$E$7:$E$126,E76,$F$7:$F$126,F76,$H$7:$H$126,"Em espera",$D$7:$D$126,"&lt;"&amp;D76)+COUNTIFS($A$7:A76,A76,$B$7:B76,B76,$E$7:E76,E76,$F$7:F76,F76,$H$7:H76,"Em espera",$D$7:D76,D76),""))</f>
        <v/>
      </c>
      <c r="L76" s="5">
        <f>IF(COUNTA(A76:I76)=0,"",IF(OR(A76="",B76="",C76="",D76="",E76="",F76="",G76="",H76=""),"Dados incompletos — conferir",IF(OR(NOT(ISNUMBER(D76)),NOT(ISNUMBER(E76)),NOT(ISNUMBER(Premissas!$B$6)),NOT(ISNUMBER(Premissas!$B$7))),"Datas ou limites inválidos — conferir",IF(H76&lt;&gt;"Em espera","Registro encerrado",IF(E76&lt;TODAY(),"Data desejada vencida — conferir",IF(E76&gt;TODAY()+Premissas!$B$7,"Fora da antecedência — conferir",IF(IFERROR(NOT(ISNUMBER(VLOOKUP(B76,Premissas!$D$5:$E$10,2,FALSE))),TRUE),"Área sem limite — conferir",IF(J76&lt;TODAY(),"Prazo vencido",IF(J76&lt;=TODAY()+Premissas!$B$6,"Prazo próximo",IF(K76&lt;=IFERROR(VLOOKUP(B76,Premissas!$D$5:$E$10,2,FALSE),0),"Possível atendimento — conferir","Aguardar ordem"))))))))))</f>
        <v/>
      </c>
      <c r="N76">
        <f>IFERROR(INDEX(Premissas!$D$5:$D$10,ROW()-6),"")</f>
        <v/>
      </c>
      <c r="O76">
        <f>IFERROR(INDEX(Premissas!$G$5:$G$10,ROW()-6),"")</f>
        <v/>
      </c>
      <c r="P76">
        <f>IFERROR(INDEX(Premissas!$I$5:$I$8,ROW()-6),"")</f>
        <v/>
      </c>
    </row>
    <row r="77" ht="31" customHeight="1">
      <c r="A77" s="11" t="n"/>
      <c r="B77" s="11" t="n"/>
      <c r="C77" s="12" t="n"/>
      <c r="D77" s="24" t="n"/>
      <c r="E77" s="25" t="n"/>
      <c r="F77" s="12" t="n"/>
      <c r="G77" s="11" t="n"/>
      <c r="H77" s="12" t="n"/>
      <c r="I77" s="11" t="n"/>
      <c r="J77" s="26">
        <f>IF(OR(D77="",NOT(ISNUMBER(D77)),NOT(ISNUMBER(Premissas!$B$5))),"",IFERROR(INT(D77)+Premissas!$B$5,""))</f>
        <v/>
      </c>
      <c r="K77" s="16">
        <f>IF(OR(A77="",B77="",D77="",E77="",F77="",H77&lt;&gt;"Em espera",NOT(ISNUMBER(D77)),NOT(ISNUMBER(E77))),"",IFERROR(COUNTIFS($A$7:$A$126,A77,$B$7:$B$126,B77,$E$7:$E$126,E77,$F$7:$F$126,F77,$H$7:$H$126,"Em espera",$D$7:$D$126,"&lt;"&amp;D77)+COUNTIFS($A$7:A77,A77,$B$7:B77,B77,$E$7:E77,E77,$F$7:F77,F77,$H$7:H77,"Em espera",$D$7:D77,D77),""))</f>
        <v/>
      </c>
      <c r="L77" s="8">
        <f>IF(COUNTA(A77:I77)=0,"",IF(OR(A77="",B77="",C77="",D77="",E77="",F77="",G77="",H77=""),"Dados incompletos — conferir",IF(OR(NOT(ISNUMBER(D77)),NOT(ISNUMBER(E77)),NOT(ISNUMBER(Premissas!$B$6)),NOT(ISNUMBER(Premissas!$B$7))),"Datas ou limites inválidos — conferir",IF(H77&lt;&gt;"Em espera","Registro encerrado",IF(E77&lt;TODAY(),"Data desejada vencida — conferir",IF(E77&gt;TODAY()+Premissas!$B$7,"Fora da antecedência — conferir",IF(IFERROR(NOT(ISNUMBER(VLOOKUP(B77,Premissas!$D$5:$E$10,2,FALSE))),TRUE),"Área sem limite — conferir",IF(J77&lt;TODAY(),"Prazo vencido",IF(J77&lt;=TODAY()+Premissas!$B$6,"Prazo próximo",IF(K77&lt;=IFERROR(VLOOKUP(B77,Premissas!$D$5:$E$10,2,FALSE),0),"Possível atendimento — conferir","Aguardar ordem"))))))))))</f>
        <v/>
      </c>
      <c r="N77">
        <f>IFERROR(INDEX(Premissas!$D$5:$D$10,ROW()-6),"")</f>
        <v/>
      </c>
      <c r="O77">
        <f>IFERROR(INDEX(Premissas!$G$5:$G$10,ROW()-6),"")</f>
        <v/>
      </c>
      <c r="P77">
        <f>IFERROR(INDEX(Premissas!$I$5:$I$8,ROW()-6),"")</f>
        <v/>
      </c>
    </row>
    <row r="78" ht="31" customHeight="1">
      <c r="A78" s="11" t="n"/>
      <c r="B78" s="11" t="n"/>
      <c r="C78" s="12" t="n"/>
      <c r="D78" s="24" t="n"/>
      <c r="E78" s="25" t="n"/>
      <c r="F78" s="12" t="n"/>
      <c r="G78" s="11" t="n"/>
      <c r="H78" s="12" t="n"/>
      <c r="I78" s="11" t="n"/>
      <c r="J78" s="27">
        <f>IF(OR(D78="",NOT(ISNUMBER(D78)),NOT(ISNUMBER(Premissas!$B$5))),"",IFERROR(INT(D78)+Premissas!$B$5,""))</f>
        <v/>
      </c>
      <c r="K78" s="18">
        <f>IF(OR(A78="",B78="",D78="",E78="",F78="",H78&lt;&gt;"Em espera",NOT(ISNUMBER(D78)),NOT(ISNUMBER(E78))),"",IFERROR(COUNTIFS($A$7:$A$126,A78,$B$7:$B$126,B78,$E$7:$E$126,E78,$F$7:$F$126,F78,$H$7:$H$126,"Em espera",$D$7:$D$126,"&lt;"&amp;D78)+COUNTIFS($A$7:A78,A78,$B$7:B78,B78,$E$7:E78,E78,$F$7:F78,F78,$H$7:H78,"Em espera",$D$7:D78,D78),""))</f>
        <v/>
      </c>
      <c r="L78" s="5">
        <f>IF(COUNTA(A78:I78)=0,"",IF(OR(A78="",B78="",C78="",D78="",E78="",F78="",G78="",H78=""),"Dados incompletos — conferir",IF(OR(NOT(ISNUMBER(D78)),NOT(ISNUMBER(E78)),NOT(ISNUMBER(Premissas!$B$6)),NOT(ISNUMBER(Premissas!$B$7))),"Datas ou limites inválidos — conferir",IF(H78&lt;&gt;"Em espera","Registro encerrado",IF(E78&lt;TODAY(),"Data desejada vencida — conferir",IF(E78&gt;TODAY()+Premissas!$B$7,"Fora da antecedência — conferir",IF(IFERROR(NOT(ISNUMBER(VLOOKUP(B78,Premissas!$D$5:$E$10,2,FALSE))),TRUE),"Área sem limite — conferir",IF(J78&lt;TODAY(),"Prazo vencido",IF(J78&lt;=TODAY()+Premissas!$B$6,"Prazo próximo",IF(K78&lt;=IFERROR(VLOOKUP(B78,Premissas!$D$5:$E$10,2,FALSE),0),"Possível atendimento — conferir","Aguardar ordem"))))))))))</f>
        <v/>
      </c>
      <c r="N78">
        <f>IFERROR(INDEX(Premissas!$D$5:$D$10,ROW()-6),"")</f>
        <v/>
      </c>
      <c r="O78">
        <f>IFERROR(INDEX(Premissas!$G$5:$G$10,ROW()-6),"")</f>
        <v/>
      </c>
      <c r="P78">
        <f>IFERROR(INDEX(Premissas!$I$5:$I$8,ROW()-6),"")</f>
        <v/>
      </c>
    </row>
    <row r="79" ht="31" customHeight="1">
      <c r="A79" s="11" t="n"/>
      <c r="B79" s="11" t="n"/>
      <c r="C79" s="12" t="n"/>
      <c r="D79" s="24" t="n"/>
      <c r="E79" s="25" t="n"/>
      <c r="F79" s="12" t="n"/>
      <c r="G79" s="11" t="n"/>
      <c r="H79" s="12" t="n"/>
      <c r="I79" s="11" t="n"/>
      <c r="J79" s="26">
        <f>IF(OR(D79="",NOT(ISNUMBER(D79)),NOT(ISNUMBER(Premissas!$B$5))),"",IFERROR(INT(D79)+Premissas!$B$5,""))</f>
        <v/>
      </c>
      <c r="K79" s="16">
        <f>IF(OR(A79="",B79="",D79="",E79="",F79="",H79&lt;&gt;"Em espera",NOT(ISNUMBER(D79)),NOT(ISNUMBER(E79))),"",IFERROR(COUNTIFS($A$7:$A$126,A79,$B$7:$B$126,B79,$E$7:$E$126,E79,$F$7:$F$126,F79,$H$7:$H$126,"Em espera",$D$7:$D$126,"&lt;"&amp;D79)+COUNTIFS($A$7:A79,A79,$B$7:B79,B79,$E$7:E79,E79,$F$7:F79,F79,$H$7:H79,"Em espera",$D$7:D79,D79),""))</f>
        <v/>
      </c>
      <c r="L79" s="8">
        <f>IF(COUNTA(A79:I79)=0,"",IF(OR(A79="",B79="",C79="",D79="",E79="",F79="",G79="",H79=""),"Dados incompletos — conferir",IF(OR(NOT(ISNUMBER(D79)),NOT(ISNUMBER(E79)),NOT(ISNUMBER(Premissas!$B$6)),NOT(ISNUMBER(Premissas!$B$7))),"Datas ou limites inválidos — conferir",IF(H79&lt;&gt;"Em espera","Registro encerrado",IF(E79&lt;TODAY(),"Data desejada vencida — conferir",IF(E79&gt;TODAY()+Premissas!$B$7,"Fora da antecedência — conferir",IF(IFERROR(NOT(ISNUMBER(VLOOKUP(B79,Premissas!$D$5:$E$10,2,FALSE))),TRUE),"Área sem limite — conferir",IF(J79&lt;TODAY(),"Prazo vencido",IF(J79&lt;=TODAY()+Premissas!$B$6,"Prazo próximo",IF(K79&lt;=IFERROR(VLOOKUP(B79,Premissas!$D$5:$E$10,2,FALSE),0),"Possível atendimento — conferir","Aguardar ordem"))))))))))</f>
        <v/>
      </c>
      <c r="N79">
        <f>IFERROR(INDEX(Premissas!$D$5:$D$10,ROW()-6),"")</f>
        <v/>
      </c>
      <c r="O79">
        <f>IFERROR(INDEX(Premissas!$G$5:$G$10,ROW()-6),"")</f>
        <v/>
      </c>
      <c r="P79">
        <f>IFERROR(INDEX(Premissas!$I$5:$I$8,ROW()-6),"")</f>
        <v/>
      </c>
    </row>
    <row r="80" ht="31" customHeight="1">
      <c r="A80" s="11" t="n"/>
      <c r="B80" s="11" t="n"/>
      <c r="C80" s="12" t="n"/>
      <c r="D80" s="24" t="n"/>
      <c r="E80" s="25" t="n"/>
      <c r="F80" s="12" t="n"/>
      <c r="G80" s="11" t="n"/>
      <c r="H80" s="12" t="n"/>
      <c r="I80" s="11" t="n"/>
      <c r="J80" s="27">
        <f>IF(OR(D80="",NOT(ISNUMBER(D80)),NOT(ISNUMBER(Premissas!$B$5))),"",IFERROR(INT(D80)+Premissas!$B$5,""))</f>
        <v/>
      </c>
      <c r="K80" s="18">
        <f>IF(OR(A80="",B80="",D80="",E80="",F80="",H80&lt;&gt;"Em espera",NOT(ISNUMBER(D80)),NOT(ISNUMBER(E80))),"",IFERROR(COUNTIFS($A$7:$A$126,A80,$B$7:$B$126,B80,$E$7:$E$126,E80,$F$7:$F$126,F80,$H$7:$H$126,"Em espera",$D$7:$D$126,"&lt;"&amp;D80)+COUNTIFS($A$7:A80,A80,$B$7:B80,B80,$E$7:E80,E80,$F$7:F80,F80,$H$7:H80,"Em espera",$D$7:D80,D80),""))</f>
        <v/>
      </c>
      <c r="L80" s="5">
        <f>IF(COUNTA(A80:I80)=0,"",IF(OR(A80="",B80="",C80="",D80="",E80="",F80="",G80="",H80=""),"Dados incompletos — conferir",IF(OR(NOT(ISNUMBER(D80)),NOT(ISNUMBER(E80)),NOT(ISNUMBER(Premissas!$B$6)),NOT(ISNUMBER(Premissas!$B$7))),"Datas ou limites inválidos — conferir",IF(H80&lt;&gt;"Em espera","Registro encerrado",IF(E80&lt;TODAY(),"Data desejada vencida — conferir",IF(E80&gt;TODAY()+Premissas!$B$7,"Fora da antecedência — conferir",IF(IFERROR(NOT(ISNUMBER(VLOOKUP(B80,Premissas!$D$5:$E$10,2,FALSE))),TRUE),"Área sem limite — conferir",IF(J80&lt;TODAY(),"Prazo vencido",IF(J80&lt;=TODAY()+Premissas!$B$6,"Prazo próximo",IF(K80&lt;=IFERROR(VLOOKUP(B80,Premissas!$D$5:$E$10,2,FALSE),0),"Possível atendimento — conferir","Aguardar ordem"))))))))))</f>
        <v/>
      </c>
      <c r="N80">
        <f>IFERROR(INDEX(Premissas!$D$5:$D$10,ROW()-6),"")</f>
        <v/>
      </c>
      <c r="O80">
        <f>IFERROR(INDEX(Premissas!$G$5:$G$10,ROW()-6),"")</f>
        <v/>
      </c>
      <c r="P80">
        <f>IFERROR(INDEX(Premissas!$I$5:$I$8,ROW()-6),"")</f>
        <v/>
      </c>
    </row>
    <row r="81" ht="31" customHeight="1">
      <c r="A81" s="11" t="n"/>
      <c r="B81" s="11" t="n"/>
      <c r="C81" s="12" t="n"/>
      <c r="D81" s="24" t="n"/>
      <c r="E81" s="25" t="n"/>
      <c r="F81" s="12" t="n"/>
      <c r="G81" s="11" t="n"/>
      <c r="H81" s="12" t="n"/>
      <c r="I81" s="11" t="n"/>
      <c r="J81" s="26">
        <f>IF(OR(D81="",NOT(ISNUMBER(D81)),NOT(ISNUMBER(Premissas!$B$5))),"",IFERROR(INT(D81)+Premissas!$B$5,""))</f>
        <v/>
      </c>
      <c r="K81" s="16">
        <f>IF(OR(A81="",B81="",D81="",E81="",F81="",H81&lt;&gt;"Em espera",NOT(ISNUMBER(D81)),NOT(ISNUMBER(E81))),"",IFERROR(COUNTIFS($A$7:$A$126,A81,$B$7:$B$126,B81,$E$7:$E$126,E81,$F$7:$F$126,F81,$H$7:$H$126,"Em espera",$D$7:$D$126,"&lt;"&amp;D81)+COUNTIFS($A$7:A81,A81,$B$7:B81,B81,$E$7:E81,E81,$F$7:F81,F81,$H$7:H81,"Em espera",$D$7:D81,D81),""))</f>
        <v/>
      </c>
      <c r="L81" s="8">
        <f>IF(COUNTA(A81:I81)=0,"",IF(OR(A81="",B81="",C81="",D81="",E81="",F81="",G81="",H81=""),"Dados incompletos — conferir",IF(OR(NOT(ISNUMBER(D81)),NOT(ISNUMBER(E81)),NOT(ISNUMBER(Premissas!$B$6)),NOT(ISNUMBER(Premissas!$B$7))),"Datas ou limites inválidos — conferir",IF(H81&lt;&gt;"Em espera","Registro encerrado",IF(E81&lt;TODAY(),"Data desejada vencida — conferir",IF(E81&gt;TODAY()+Premissas!$B$7,"Fora da antecedência — conferir",IF(IFERROR(NOT(ISNUMBER(VLOOKUP(B81,Premissas!$D$5:$E$10,2,FALSE))),TRUE),"Área sem limite — conferir",IF(J81&lt;TODAY(),"Prazo vencido",IF(J81&lt;=TODAY()+Premissas!$B$6,"Prazo próximo",IF(K81&lt;=IFERROR(VLOOKUP(B81,Premissas!$D$5:$E$10,2,FALSE),0),"Possível atendimento — conferir","Aguardar ordem"))))))))))</f>
        <v/>
      </c>
      <c r="N81">
        <f>IFERROR(INDEX(Premissas!$D$5:$D$10,ROW()-6),"")</f>
        <v/>
      </c>
      <c r="O81">
        <f>IFERROR(INDEX(Premissas!$G$5:$G$10,ROW()-6),"")</f>
        <v/>
      </c>
      <c r="P81">
        <f>IFERROR(INDEX(Premissas!$I$5:$I$8,ROW()-6),"")</f>
        <v/>
      </c>
    </row>
    <row r="82" ht="31" customHeight="1">
      <c r="A82" s="11" t="n"/>
      <c r="B82" s="11" t="n"/>
      <c r="C82" s="12" t="n"/>
      <c r="D82" s="24" t="n"/>
      <c r="E82" s="25" t="n"/>
      <c r="F82" s="12" t="n"/>
      <c r="G82" s="11" t="n"/>
      <c r="H82" s="12" t="n"/>
      <c r="I82" s="11" t="n"/>
      <c r="J82" s="27">
        <f>IF(OR(D82="",NOT(ISNUMBER(D82)),NOT(ISNUMBER(Premissas!$B$5))),"",IFERROR(INT(D82)+Premissas!$B$5,""))</f>
        <v/>
      </c>
      <c r="K82" s="18">
        <f>IF(OR(A82="",B82="",D82="",E82="",F82="",H82&lt;&gt;"Em espera",NOT(ISNUMBER(D82)),NOT(ISNUMBER(E82))),"",IFERROR(COUNTIFS($A$7:$A$126,A82,$B$7:$B$126,B82,$E$7:$E$126,E82,$F$7:$F$126,F82,$H$7:$H$126,"Em espera",$D$7:$D$126,"&lt;"&amp;D82)+COUNTIFS($A$7:A82,A82,$B$7:B82,B82,$E$7:E82,E82,$F$7:F82,F82,$H$7:H82,"Em espera",$D$7:D82,D82),""))</f>
        <v/>
      </c>
      <c r="L82" s="5">
        <f>IF(COUNTA(A82:I82)=0,"",IF(OR(A82="",B82="",C82="",D82="",E82="",F82="",G82="",H82=""),"Dados incompletos — conferir",IF(OR(NOT(ISNUMBER(D82)),NOT(ISNUMBER(E82)),NOT(ISNUMBER(Premissas!$B$6)),NOT(ISNUMBER(Premissas!$B$7))),"Datas ou limites inválidos — conferir",IF(H82&lt;&gt;"Em espera","Registro encerrado",IF(E82&lt;TODAY(),"Data desejada vencida — conferir",IF(E82&gt;TODAY()+Premissas!$B$7,"Fora da antecedência — conferir",IF(IFERROR(NOT(ISNUMBER(VLOOKUP(B82,Premissas!$D$5:$E$10,2,FALSE))),TRUE),"Área sem limite — conferir",IF(J82&lt;TODAY(),"Prazo vencido",IF(J82&lt;=TODAY()+Premissas!$B$6,"Prazo próximo",IF(K82&lt;=IFERROR(VLOOKUP(B82,Premissas!$D$5:$E$10,2,FALSE),0),"Possível atendimento — conferir","Aguardar ordem"))))))))))</f>
        <v/>
      </c>
      <c r="N82">
        <f>IFERROR(INDEX(Premissas!$D$5:$D$10,ROW()-6),"")</f>
        <v/>
      </c>
      <c r="O82">
        <f>IFERROR(INDEX(Premissas!$G$5:$G$10,ROW()-6),"")</f>
        <v/>
      </c>
      <c r="P82">
        <f>IFERROR(INDEX(Premissas!$I$5:$I$8,ROW()-6),"")</f>
        <v/>
      </c>
    </row>
    <row r="83" ht="31" customHeight="1">
      <c r="A83" s="11" t="n"/>
      <c r="B83" s="11" t="n"/>
      <c r="C83" s="12" t="n"/>
      <c r="D83" s="24" t="n"/>
      <c r="E83" s="25" t="n"/>
      <c r="F83" s="12" t="n"/>
      <c r="G83" s="11" t="n"/>
      <c r="H83" s="12" t="n"/>
      <c r="I83" s="11" t="n"/>
      <c r="J83" s="26">
        <f>IF(OR(D83="",NOT(ISNUMBER(D83)),NOT(ISNUMBER(Premissas!$B$5))),"",IFERROR(INT(D83)+Premissas!$B$5,""))</f>
        <v/>
      </c>
      <c r="K83" s="16">
        <f>IF(OR(A83="",B83="",D83="",E83="",F83="",H83&lt;&gt;"Em espera",NOT(ISNUMBER(D83)),NOT(ISNUMBER(E83))),"",IFERROR(COUNTIFS($A$7:$A$126,A83,$B$7:$B$126,B83,$E$7:$E$126,E83,$F$7:$F$126,F83,$H$7:$H$126,"Em espera",$D$7:$D$126,"&lt;"&amp;D83)+COUNTIFS($A$7:A83,A83,$B$7:B83,B83,$E$7:E83,E83,$F$7:F83,F83,$H$7:H83,"Em espera",$D$7:D83,D83),""))</f>
        <v/>
      </c>
      <c r="L83" s="8">
        <f>IF(COUNTA(A83:I83)=0,"",IF(OR(A83="",B83="",C83="",D83="",E83="",F83="",G83="",H83=""),"Dados incompletos — conferir",IF(OR(NOT(ISNUMBER(D83)),NOT(ISNUMBER(E83)),NOT(ISNUMBER(Premissas!$B$6)),NOT(ISNUMBER(Premissas!$B$7))),"Datas ou limites inválidos — conferir",IF(H83&lt;&gt;"Em espera","Registro encerrado",IF(E83&lt;TODAY(),"Data desejada vencida — conferir",IF(E83&gt;TODAY()+Premissas!$B$7,"Fora da antecedência — conferir",IF(IFERROR(NOT(ISNUMBER(VLOOKUP(B83,Premissas!$D$5:$E$10,2,FALSE))),TRUE),"Área sem limite — conferir",IF(J83&lt;TODAY(),"Prazo vencido",IF(J83&lt;=TODAY()+Premissas!$B$6,"Prazo próximo",IF(K83&lt;=IFERROR(VLOOKUP(B83,Premissas!$D$5:$E$10,2,FALSE),0),"Possível atendimento — conferir","Aguardar ordem"))))))))))</f>
        <v/>
      </c>
      <c r="N83">
        <f>IFERROR(INDEX(Premissas!$D$5:$D$10,ROW()-6),"")</f>
        <v/>
      </c>
      <c r="O83">
        <f>IFERROR(INDEX(Premissas!$G$5:$G$10,ROW()-6),"")</f>
        <v/>
      </c>
      <c r="P83">
        <f>IFERROR(INDEX(Premissas!$I$5:$I$8,ROW()-6),"")</f>
        <v/>
      </c>
    </row>
    <row r="84" ht="31" customHeight="1">
      <c r="A84" s="11" t="n"/>
      <c r="B84" s="11" t="n"/>
      <c r="C84" s="12" t="n"/>
      <c r="D84" s="24" t="n"/>
      <c r="E84" s="25" t="n"/>
      <c r="F84" s="12" t="n"/>
      <c r="G84" s="11" t="n"/>
      <c r="H84" s="12" t="n"/>
      <c r="I84" s="11" t="n"/>
      <c r="J84" s="27">
        <f>IF(OR(D84="",NOT(ISNUMBER(D84)),NOT(ISNUMBER(Premissas!$B$5))),"",IFERROR(INT(D84)+Premissas!$B$5,""))</f>
        <v/>
      </c>
      <c r="K84" s="18">
        <f>IF(OR(A84="",B84="",D84="",E84="",F84="",H84&lt;&gt;"Em espera",NOT(ISNUMBER(D84)),NOT(ISNUMBER(E84))),"",IFERROR(COUNTIFS($A$7:$A$126,A84,$B$7:$B$126,B84,$E$7:$E$126,E84,$F$7:$F$126,F84,$H$7:$H$126,"Em espera",$D$7:$D$126,"&lt;"&amp;D84)+COUNTIFS($A$7:A84,A84,$B$7:B84,B84,$E$7:E84,E84,$F$7:F84,F84,$H$7:H84,"Em espera",$D$7:D84,D84),""))</f>
        <v/>
      </c>
      <c r="L84" s="5">
        <f>IF(COUNTA(A84:I84)=0,"",IF(OR(A84="",B84="",C84="",D84="",E84="",F84="",G84="",H84=""),"Dados incompletos — conferir",IF(OR(NOT(ISNUMBER(D84)),NOT(ISNUMBER(E84)),NOT(ISNUMBER(Premissas!$B$6)),NOT(ISNUMBER(Premissas!$B$7))),"Datas ou limites inválidos — conferir",IF(H84&lt;&gt;"Em espera","Registro encerrado",IF(E84&lt;TODAY(),"Data desejada vencida — conferir",IF(E84&gt;TODAY()+Premissas!$B$7,"Fora da antecedência — conferir",IF(IFERROR(NOT(ISNUMBER(VLOOKUP(B84,Premissas!$D$5:$E$10,2,FALSE))),TRUE),"Área sem limite — conferir",IF(J84&lt;TODAY(),"Prazo vencido",IF(J84&lt;=TODAY()+Premissas!$B$6,"Prazo próximo",IF(K84&lt;=IFERROR(VLOOKUP(B84,Premissas!$D$5:$E$10,2,FALSE),0),"Possível atendimento — conferir","Aguardar ordem"))))))))))</f>
        <v/>
      </c>
      <c r="N84">
        <f>IFERROR(INDEX(Premissas!$D$5:$D$10,ROW()-6),"")</f>
        <v/>
      </c>
      <c r="O84">
        <f>IFERROR(INDEX(Premissas!$G$5:$G$10,ROW()-6),"")</f>
        <v/>
      </c>
      <c r="P84">
        <f>IFERROR(INDEX(Premissas!$I$5:$I$8,ROW()-6),"")</f>
        <v/>
      </c>
    </row>
    <row r="85" ht="31" customHeight="1">
      <c r="A85" s="11" t="n"/>
      <c r="B85" s="11" t="n"/>
      <c r="C85" s="12" t="n"/>
      <c r="D85" s="24" t="n"/>
      <c r="E85" s="25" t="n"/>
      <c r="F85" s="12" t="n"/>
      <c r="G85" s="11" t="n"/>
      <c r="H85" s="12" t="n"/>
      <c r="I85" s="11" t="n"/>
      <c r="J85" s="26">
        <f>IF(OR(D85="",NOT(ISNUMBER(D85)),NOT(ISNUMBER(Premissas!$B$5))),"",IFERROR(INT(D85)+Premissas!$B$5,""))</f>
        <v/>
      </c>
      <c r="K85" s="16">
        <f>IF(OR(A85="",B85="",D85="",E85="",F85="",H85&lt;&gt;"Em espera",NOT(ISNUMBER(D85)),NOT(ISNUMBER(E85))),"",IFERROR(COUNTIFS($A$7:$A$126,A85,$B$7:$B$126,B85,$E$7:$E$126,E85,$F$7:$F$126,F85,$H$7:$H$126,"Em espera",$D$7:$D$126,"&lt;"&amp;D85)+COUNTIFS($A$7:A85,A85,$B$7:B85,B85,$E$7:E85,E85,$F$7:F85,F85,$H$7:H85,"Em espera",$D$7:D85,D85),""))</f>
        <v/>
      </c>
      <c r="L85" s="8">
        <f>IF(COUNTA(A85:I85)=0,"",IF(OR(A85="",B85="",C85="",D85="",E85="",F85="",G85="",H85=""),"Dados incompletos — conferir",IF(OR(NOT(ISNUMBER(D85)),NOT(ISNUMBER(E85)),NOT(ISNUMBER(Premissas!$B$6)),NOT(ISNUMBER(Premissas!$B$7))),"Datas ou limites inválidos — conferir",IF(H85&lt;&gt;"Em espera","Registro encerrado",IF(E85&lt;TODAY(),"Data desejada vencida — conferir",IF(E85&gt;TODAY()+Premissas!$B$7,"Fora da antecedência — conferir",IF(IFERROR(NOT(ISNUMBER(VLOOKUP(B85,Premissas!$D$5:$E$10,2,FALSE))),TRUE),"Área sem limite — conferir",IF(J85&lt;TODAY(),"Prazo vencido",IF(J85&lt;=TODAY()+Premissas!$B$6,"Prazo próximo",IF(K85&lt;=IFERROR(VLOOKUP(B85,Premissas!$D$5:$E$10,2,FALSE),0),"Possível atendimento — conferir","Aguardar ordem"))))))))))</f>
        <v/>
      </c>
      <c r="N85">
        <f>IFERROR(INDEX(Premissas!$D$5:$D$10,ROW()-6),"")</f>
        <v/>
      </c>
      <c r="O85">
        <f>IFERROR(INDEX(Premissas!$G$5:$G$10,ROW()-6),"")</f>
        <v/>
      </c>
      <c r="P85">
        <f>IFERROR(INDEX(Premissas!$I$5:$I$8,ROW()-6),"")</f>
        <v/>
      </c>
    </row>
    <row r="86" ht="31" customHeight="1">
      <c r="A86" s="11" t="n"/>
      <c r="B86" s="11" t="n"/>
      <c r="C86" s="12" t="n"/>
      <c r="D86" s="24" t="n"/>
      <c r="E86" s="25" t="n"/>
      <c r="F86" s="12" t="n"/>
      <c r="G86" s="11" t="n"/>
      <c r="H86" s="12" t="n"/>
      <c r="I86" s="11" t="n"/>
      <c r="J86" s="27">
        <f>IF(OR(D86="",NOT(ISNUMBER(D86)),NOT(ISNUMBER(Premissas!$B$5))),"",IFERROR(INT(D86)+Premissas!$B$5,""))</f>
        <v/>
      </c>
      <c r="K86" s="18">
        <f>IF(OR(A86="",B86="",D86="",E86="",F86="",H86&lt;&gt;"Em espera",NOT(ISNUMBER(D86)),NOT(ISNUMBER(E86))),"",IFERROR(COUNTIFS($A$7:$A$126,A86,$B$7:$B$126,B86,$E$7:$E$126,E86,$F$7:$F$126,F86,$H$7:$H$126,"Em espera",$D$7:$D$126,"&lt;"&amp;D86)+COUNTIFS($A$7:A86,A86,$B$7:B86,B86,$E$7:E86,E86,$F$7:F86,F86,$H$7:H86,"Em espera",$D$7:D86,D86),""))</f>
        <v/>
      </c>
      <c r="L86" s="5">
        <f>IF(COUNTA(A86:I86)=0,"",IF(OR(A86="",B86="",C86="",D86="",E86="",F86="",G86="",H86=""),"Dados incompletos — conferir",IF(OR(NOT(ISNUMBER(D86)),NOT(ISNUMBER(E86)),NOT(ISNUMBER(Premissas!$B$6)),NOT(ISNUMBER(Premissas!$B$7))),"Datas ou limites inválidos — conferir",IF(H86&lt;&gt;"Em espera","Registro encerrado",IF(E86&lt;TODAY(),"Data desejada vencida — conferir",IF(E86&gt;TODAY()+Premissas!$B$7,"Fora da antecedência — conferir",IF(IFERROR(NOT(ISNUMBER(VLOOKUP(B86,Premissas!$D$5:$E$10,2,FALSE))),TRUE),"Área sem limite — conferir",IF(J86&lt;TODAY(),"Prazo vencido",IF(J86&lt;=TODAY()+Premissas!$B$6,"Prazo próximo",IF(K86&lt;=IFERROR(VLOOKUP(B86,Premissas!$D$5:$E$10,2,FALSE),0),"Possível atendimento — conferir","Aguardar ordem"))))))))))</f>
        <v/>
      </c>
      <c r="N86">
        <f>IFERROR(INDEX(Premissas!$D$5:$D$10,ROW()-6),"")</f>
        <v/>
      </c>
      <c r="O86">
        <f>IFERROR(INDEX(Premissas!$G$5:$G$10,ROW()-6),"")</f>
        <v/>
      </c>
      <c r="P86">
        <f>IFERROR(INDEX(Premissas!$I$5:$I$8,ROW()-6),"")</f>
        <v/>
      </c>
    </row>
    <row r="87" ht="31" customHeight="1">
      <c r="A87" s="11" t="n"/>
      <c r="B87" s="11" t="n"/>
      <c r="C87" s="12" t="n"/>
      <c r="D87" s="24" t="n"/>
      <c r="E87" s="25" t="n"/>
      <c r="F87" s="12" t="n"/>
      <c r="G87" s="11" t="n"/>
      <c r="H87" s="12" t="n"/>
      <c r="I87" s="11" t="n"/>
      <c r="J87" s="26">
        <f>IF(OR(D87="",NOT(ISNUMBER(D87)),NOT(ISNUMBER(Premissas!$B$5))),"",IFERROR(INT(D87)+Premissas!$B$5,""))</f>
        <v/>
      </c>
      <c r="K87" s="16">
        <f>IF(OR(A87="",B87="",D87="",E87="",F87="",H87&lt;&gt;"Em espera",NOT(ISNUMBER(D87)),NOT(ISNUMBER(E87))),"",IFERROR(COUNTIFS($A$7:$A$126,A87,$B$7:$B$126,B87,$E$7:$E$126,E87,$F$7:$F$126,F87,$H$7:$H$126,"Em espera",$D$7:$D$126,"&lt;"&amp;D87)+COUNTIFS($A$7:A87,A87,$B$7:B87,B87,$E$7:E87,E87,$F$7:F87,F87,$H$7:H87,"Em espera",$D$7:D87,D87),""))</f>
        <v/>
      </c>
      <c r="L87" s="8">
        <f>IF(COUNTA(A87:I87)=0,"",IF(OR(A87="",B87="",C87="",D87="",E87="",F87="",G87="",H87=""),"Dados incompletos — conferir",IF(OR(NOT(ISNUMBER(D87)),NOT(ISNUMBER(E87)),NOT(ISNUMBER(Premissas!$B$6)),NOT(ISNUMBER(Premissas!$B$7))),"Datas ou limites inválidos — conferir",IF(H87&lt;&gt;"Em espera","Registro encerrado",IF(E87&lt;TODAY(),"Data desejada vencida — conferir",IF(E87&gt;TODAY()+Premissas!$B$7,"Fora da antecedência — conferir",IF(IFERROR(NOT(ISNUMBER(VLOOKUP(B87,Premissas!$D$5:$E$10,2,FALSE))),TRUE),"Área sem limite — conferir",IF(J87&lt;TODAY(),"Prazo vencido",IF(J87&lt;=TODAY()+Premissas!$B$6,"Prazo próximo",IF(K87&lt;=IFERROR(VLOOKUP(B87,Premissas!$D$5:$E$10,2,FALSE),0),"Possível atendimento — conferir","Aguardar ordem"))))))))))</f>
        <v/>
      </c>
      <c r="N87">
        <f>IFERROR(INDEX(Premissas!$D$5:$D$10,ROW()-6),"")</f>
        <v/>
      </c>
      <c r="O87">
        <f>IFERROR(INDEX(Premissas!$G$5:$G$10,ROW()-6),"")</f>
        <v/>
      </c>
      <c r="P87">
        <f>IFERROR(INDEX(Premissas!$I$5:$I$8,ROW()-6),"")</f>
        <v/>
      </c>
    </row>
    <row r="88" ht="31" customHeight="1">
      <c r="A88" s="11" t="n"/>
      <c r="B88" s="11" t="n"/>
      <c r="C88" s="12" t="n"/>
      <c r="D88" s="24" t="n"/>
      <c r="E88" s="25" t="n"/>
      <c r="F88" s="12" t="n"/>
      <c r="G88" s="11" t="n"/>
      <c r="H88" s="12" t="n"/>
      <c r="I88" s="11" t="n"/>
      <c r="J88" s="27">
        <f>IF(OR(D88="",NOT(ISNUMBER(D88)),NOT(ISNUMBER(Premissas!$B$5))),"",IFERROR(INT(D88)+Premissas!$B$5,""))</f>
        <v/>
      </c>
      <c r="K88" s="18">
        <f>IF(OR(A88="",B88="",D88="",E88="",F88="",H88&lt;&gt;"Em espera",NOT(ISNUMBER(D88)),NOT(ISNUMBER(E88))),"",IFERROR(COUNTIFS($A$7:$A$126,A88,$B$7:$B$126,B88,$E$7:$E$126,E88,$F$7:$F$126,F88,$H$7:$H$126,"Em espera",$D$7:$D$126,"&lt;"&amp;D88)+COUNTIFS($A$7:A88,A88,$B$7:B88,B88,$E$7:E88,E88,$F$7:F88,F88,$H$7:H88,"Em espera",$D$7:D88,D88),""))</f>
        <v/>
      </c>
      <c r="L88" s="5">
        <f>IF(COUNTA(A88:I88)=0,"",IF(OR(A88="",B88="",C88="",D88="",E88="",F88="",G88="",H88=""),"Dados incompletos — conferir",IF(OR(NOT(ISNUMBER(D88)),NOT(ISNUMBER(E88)),NOT(ISNUMBER(Premissas!$B$6)),NOT(ISNUMBER(Premissas!$B$7))),"Datas ou limites inválidos — conferir",IF(H88&lt;&gt;"Em espera","Registro encerrado",IF(E88&lt;TODAY(),"Data desejada vencida — conferir",IF(E88&gt;TODAY()+Premissas!$B$7,"Fora da antecedência — conferir",IF(IFERROR(NOT(ISNUMBER(VLOOKUP(B88,Premissas!$D$5:$E$10,2,FALSE))),TRUE),"Área sem limite — conferir",IF(J88&lt;TODAY(),"Prazo vencido",IF(J88&lt;=TODAY()+Premissas!$B$6,"Prazo próximo",IF(K88&lt;=IFERROR(VLOOKUP(B88,Premissas!$D$5:$E$10,2,FALSE),0),"Possível atendimento — conferir","Aguardar ordem"))))))))))</f>
        <v/>
      </c>
      <c r="N88">
        <f>IFERROR(INDEX(Premissas!$D$5:$D$10,ROW()-6),"")</f>
        <v/>
      </c>
      <c r="O88">
        <f>IFERROR(INDEX(Premissas!$G$5:$G$10,ROW()-6),"")</f>
        <v/>
      </c>
      <c r="P88">
        <f>IFERROR(INDEX(Premissas!$I$5:$I$8,ROW()-6),"")</f>
        <v/>
      </c>
    </row>
    <row r="89" ht="31" customHeight="1">
      <c r="A89" s="11" t="n"/>
      <c r="B89" s="11" t="n"/>
      <c r="C89" s="12" t="n"/>
      <c r="D89" s="24" t="n"/>
      <c r="E89" s="25" t="n"/>
      <c r="F89" s="12" t="n"/>
      <c r="G89" s="11" t="n"/>
      <c r="H89" s="12" t="n"/>
      <c r="I89" s="11" t="n"/>
      <c r="J89" s="26">
        <f>IF(OR(D89="",NOT(ISNUMBER(D89)),NOT(ISNUMBER(Premissas!$B$5))),"",IFERROR(INT(D89)+Premissas!$B$5,""))</f>
        <v/>
      </c>
      <c r="K89" s="16">
        <f>IF(OR(A89="",B89="",D89="",E89="",F89="",H89&lt;&gt;"Em espera",NOT(ISNUMBER(D89)),NOT(ISNUMBER(E89))),"",IFERROR(COUNTIFS($A$7:$A$126,A89,$B$7:$B$126,B89,$E$7:$E$126,E89,$F$7:$F$126,F89,$H$7:$H$126,"Em espera",$D$7:$D$126,"&lt;"&amp;D89)+COUNTIFS($A$7:A89,A89,$B$7:B89,B89,$E$7:E89,E89,$F$7:F89,F89,$H$7:H89,"Em espera",$D$7:D89,D89),""))</f>
        <v/>
      </c>
      <c r="L89" s="8">
        <f>IF(COUNTA(A89:I89)=0,"",IF(OR(A89="",B89="",C89="",D89="",E89="",F89="",G89="",H89=""),"Dados incompletos — conferir",IF(OR(NOT(ISNUMBER(D89)),NOT(ISNUMBER(E89)),NOT(ISNUMBER(Premissas!$B$6)),NOT(ISNUMBER(Premissas!$B$7))),"Datas ou limites inválidos — conferir",IF(H89&lt;&gt;"Em espera","Registro encerrado",IF(E89&lt;TODAY(),"Data desejada vencida — conferir",IF(E89&gt;TODAY()+Premissas!$B$7,"Fora da antecedência — conferir",IF(IFERROR(NOT(ISNUMBER(VLOOKUP(B89,Premissas!$D$5:$E$10,2,FALSE))),TRUE),"Área sem limite — conferir",IF(J89&lt;TODAY(),"Prazo vencido",IF(J89&lt;=TODAY()+Premissas!$B$6,"Prazo próximo",IF(K89&lt;=IFERROR(VLOOKUP(B89,Premissas!$D$5:$E$10,2,FALSE),0),"Possível atendimento — conferir","Aguardar ordem"))))))))))</f>
        <v/>
      </c>
      <c r="N89">
        <f>IFERROR(INDEX(Premissas!$D$5:$D$10,ROW()-6),"")</f>
        <v/>
      </c>
      <c r="O89">
        <f>IFERROR(INDEX(Premissas!$G$5:$G$10,ROW()-6),"")</f>
        <v/>
      </c>
      <c r="P89">
        <f>IFERROR(INDEX(Premissas!$I$5:$I$8,ROW()-6),"")</f>
        <v/>
      </c>
    </row>
    <row r="90" ht="31" customHeight="1">
      <c r="A90" s="11" t="n"/>
      <c r="B90" s="11" t="n"/>
      <c r="C90" s="12" t="n"/>
      <c r="D90" s="24" t="n"/>
      <c r="E90" s="25" t="n"/>
      <c r="F90" s="12" t="n"/>
      <c r="G90" s="11" t="n"/>
      <c r="H90" s="12" t="n"/>
      <c r="I90" s="11" t="n"/>
      <c r="J90" s="27">
        <f>IF(OR(D90="",NOT(ISNUMBER(D90)),NOT(ISNUMBER(Premissas!$B$5))),"",IFERROR(INT(D90)+Premissas!$B$5,""))</f>
        <v/>
      </c>
      <c r="K90" s="18">
        <f>IF(OR(A90="",B90="",D90="",E90="",F90="",H90&lt;&gt;"Em espera",NOT(ISNUMBER(D90)),NOT(ISNUMBER(E90))),"",IFERROR(COUNTIFS($A$7:$A$126,A90,$B$7:$B$126,B90,$E$7:$E$126,E90,$F$7:$F$126,F90,$H$7:$H$126,"Em espera",$D$7:$D$126,"&lt;"&amp;D90)+COUNTIFS($A$7:A90,A90,$B$7:B90,B90,$E$7:E90,E90,$F$7:F90,F90,$H$7:H90,"Em espera",$D$7:D90,D90),""))</f>
        <v/>
      </c>
      <c r="L90" s="5">
        <f>IF(COUNTA(A90:I90)=0,"",IF(OR(A90="",B90="",C90="",D90="",E90="",F90="",G90="",H90=""),"Dados incompletos — conferir",IF(OR(NOT(ISNUMBER(D90)),NOT(ISNUMBER(E90)),NOT(ISNUMBER(Premissas!$B$6)),NOT(ISNUMBER(Premissas!$B$7))),"Datas ou limites inválidos — conferir",IF(H90&lt;&gt;"Em espera","Registro encerrado",IF(E90&lt;TODAY(),"Data desejada vencida — conferir",IF(E90&gt;TODAY()+Premissas!$B$7,"Fora da antecedência — conferir",IF(IFERROR(NOT(ISNUMBER(VLOOKUP(B90,Premissas!$D$5:$E$10,2,FALSE))),TRUE),"Área sem limite — conferir",IF(J90&lt;TODAY(),"Prazo vencido",IF(J90&lt;=TODAY()+Premissas!$B$6,"Prazo próximo",IF(K90&lt;=IFERROR(VLOOKUP(B90,Premissas!$D$5:$E$10,2,FALSE),0),"Possível atendimento — conferir","Aguardar ordem"))))))))))</f>
        <v/>
      </c>
      <c r="N90">
        <f>IFERROR(INDEX(Premissas!$D$5:$D$10,ROW()-6),"")</f>
        <v/>
      </c>
      <c r="O90">
        <f>IFERROR(INDEX(Premissas!$G$5:$G$10,ROW()-6),"")</f>
        <v/>
      </c>
      <c r="P90">
        <f>IFERROR(INDEX(Premissas!$I$5:$I$8,ROW()-6),"")</f>
        <v/>
      </c>
    </row>
    <row r="91" ht="31" customHeight="1">
      <c r="A91" s="11" t="n"/>
      <c r="B91" s="11" t="n"/>
      <c r="C91" s="12" t="n"/>
      <c r="D91" s="24" t="n"/>
      <c r="E91" s="25" t="n"/>
      <c r="F91" s="12" t="n"/>
      <c r="G91" s="11" t="n"/>
      <c r="H91" s="12" t="n"/>
      <c r="I91" s="11" t="n"/>
      <c r="J91" s="26">
        <f>IF(OR(D91="",NOT(ISNUMBER(D91)),NOT(ISNUMBER(Premissas!$B$5))),"",IFERROR(INT(D91)+Premissas!$B$5,""))</f>
        <v/>
      </c>
      <c r="K91" s="16">
        <f>IF(OR(A91="",B91="",D91="",E91="",F91="",H91&lt;&gt;"Em espera",NOT(ISNUMBER(D91)),NOT(ISNUMBER(E91))),"",IFERROR(COUNTIFS($A$7:$A$126,A91,$B$7:$B$126,B91,$E$7:$E$126,E91,$F$7:$F$126,F91,$H$7:$H$126,"Em espera",$D$7:$D$126,"&lt;"&amp;D91)+COUNTIFS($A$7:A91,A91,$B$7:B91,B91,$E$7:E91,E91,$F$7:F91,F91,$H$7:H91,"Em espera",$D$7:D91,D91),""))</f>
        <v/>
      </c>
      <c r="L91" s="8">
        <f>IF(COUNTA(A91:I91)=0,"",IF(OR(A91="",B91="",C91="",D91="",E91="",F91="",G91="",H91=""),"Dados incompletos — conferir",IF(OR(NOT(ISNUMBER(D91)),NOT(ISNUMBER(E91)),NOT(ISNUMBER(Premissas!$B$6)),NOT(ISNUMBER(Premissas!$B$7))),"Datas ou limites inválidos — conferir",IF(H91&lt;&gt;"Em espera","Registro encerrado",IF(E91&lt;TODAY(),"Data desejada vencida — conferir",IF(E91&gt;TODAY()+Premissas!$B$7,"Fora da antecedência — conferir",IF(IFERROR(NOT(ISNUMBER(VLOOKUP(B91,Premissas!$D$5:$E$10,2,FALSE))),TRUE),"Área sem limite — conferir",IF(J91&lt;TODAY(),"Prazo vencido",IF(J91&lt;=TODAY()+Premissas!$B$6,"Prazo próximo",IF(K91&lt;=IFERROR(VLOOKUP(B91,Premissas!$D$5:$E$10,2,FALSE),0),"Possível atendimento — conferir","Aguardar ordem"))))))))))</f>
        <v/>
      </c>
      <c r="N91">
        <f>IFERROR(INDEX(Premissas!$D$5:$D$10,ROW()-6),"")</f>
        <v/>
      </c>
      <c r="O91">
        <f>IFERROR(INDEX(Premissas!$G$5:$G$10,ROW()-6),"")</f>
        <v/>
      </c>
      <c r="P91">
        <f>IFERROR(INDEX(Premissas!$I$5:$I$8,ROW()-6),"")</f>
        <v/>
      </c>
    </row>
    <row r="92" ht="31" customHeight="1">
      <c r="A92" s="11" t="n"/>
      <c r="B92" s="11" t="n"/>
      <c r="C92" s="12" t="n"/>
      <c r="D92" s="24" t="n"/>
      <c r="E92" s="25" t="n"/>
      <c r="F92" s="12" t="n"/>
      <c r="G92" s="11" t="n"/>
      <c r="H92" s="12" t="n"/>
      <c r="I92" s="11" t="n"/>
      <c r="J92" s="27">
        <f>IF(OR(D92="",NOT(ISNUMBER(D92)),NOT(ISNUMBER(Premissas!$B$5))),"",IFERROR(INT(D92)+Premissas!$B$5,""))</f>
        <v/>
      </c>
      <c r="K92" s="18">
        <f>IF(OR(A92="",B92="",D92="",E92="",F92="",H92&lt;&gt;"Em espera",NOT(ISNUMBER(D92)),NOT(ISNUMBER(E92))),"",IFERROR(COUNTIFS($A$7:$A$126,A92,$B$7:$B$126,B92,$E$7:$E$126,E92,$F$7:$F$126,F92,$H$7:$H$126,"Em espera",$D$7:$D$126,"&lt;"&amp;D92)+COUNTIFS($A$7:A92,A92,$B$7:B92,B92,$E$7:E92,E92,$F$7:F92,F92,$H$7:H92,"Em espera",$D$7:D92,D92),""))</f>
        <v/>
      </c>
      <c r="L92" s="5">
        <f>IF(COUNTA(A92:I92)=0,"",IF(OR(A92="",B92="",C92="",D92="",E92="",F92="",G92="",H92=""),"Dados incompletos — conferir",IF(OR(NOT(ISNUMBER(D92)),NOT(ISNUMBER(E92)),NOT(ISNUMBER(Premissas!$B$6)),NOT(ISNUMBER(Premissas!$B$7))),"Datas ou limites inválidos — conferir",IF(H92&lt;&gt;"Em espera","Registro encerrado",IF(E92&lt;TODAY(),"Data desejada vencida — conferir",IF(E92&gt;TODAY()+Premissas!$B$7,"Fora da antecedência — conferir",IF(IFERROR(NOT(ISNUMBER(VLOOKUP(B92,Premissas!$D$5:$E$10,2,FALSE))),TRUE),"Área sem limite — conferir",IF(J92&lt;TODAY(),"Prazo vencido",IF(J92&lt;=TODAY()+Premissas!$B$6,"Prazo próximo",IF(K92&lt;=IFERROR(VLOOKUP(B92,Premissas!$D$5:$E$10,2,FALSE),0),"Possível atendimento — conferir","Aguardar ordem"))))))))))</f>
        <v/>
      </c>
      <c r="N92">
        <f>IFERROR(INDEX(Premissas!$D$5:$D$10,ROW()-6),"")</f>
        <v/>
      </c>
      <c r="O92">
        <f>IFERROR(INDEX(Premissas!$G$5:$G$10,ROW()-6),"")</f>
        <v/>
      </c>
      <c r="P92">
        <f>IFERROR(INDEX(Premissas!$I$5:$I$8,ROW()-6),"")</f>
        <v/>
      </c>
    </row>
    <row r="93" ht="31" customHeight="1">
      <c r="A93" s="11" t="n"/>
      <c r="B93" s="11" t="n"/>
      <c r="C93" s="12" t="n"/>
      <c r="D93" s="24" t="n"/>
      <c r="E93" s="25" t="n"/>
      <c r="F93" s="12" t="n"/>
      <c r="G93" s="11" t="n"/>
      <c r="H93" s="12" t="n"/>
      <c r="I93" s="11" t="n"/>
      <c r="J93" s="26">
        <f>IF(OR(D93="",NOT(ISNUMBER(D93)),NOT(ISNUMBER(Premissas!$B$5))),"",IFERROR(INT(D93)+Premissas!$B$5,""))</f>
        <v/>
      </c>
      <c r="K93" s="16">
        <f>IF(OR(A93="",B93="",D93="",E93="",F93="",H93&lt;&gt;"Em espera",NOT(ISNUMBER(D93)),NOT(ISNUMBER(E93))),"",IFERROR(COUNTIFS($A$7:$A$126,A93,$B$7:$B$126,B93,$E$7:$E$126,E93,$F$7:$F$126,F93,$H$7:$H$126,"Em espera",$D$7:$D$126,"&lt;"&amp;D93)+COUNTIFS($A$7:A93,A93,$B$7:B93,B93,$E$7:E93,E93,$F$7:F93,F93,$H$7:H93,"Em espera",$D$7:D93,D93),""))</f>
        <v/>
      </c>
      <c r="L93" s="8">
        <f>IF(COUNTA(A93:I93)=0,"",IF(OR(A93="",B93="",C93="",D93="",E93="",F93="",G93="",H93=""),"Dados incompletos — conferir",IF(OR(NOT(ISNUMBER(D93)),NOT(ISNUMBER(E93)),NOT(ISNUMBER(Premissas!$B$6)),NOT(ISNUMBER(Premissas!$B$7))),"Datas ou limites inválidos — conferir",IF(H93&lt;&gt;"Em espera","Registro encerrado",IF(E93&lt;TODAY(),"Data desejada vencida — conferir",IF(E93&gt;TODAY()+Premissas!$B$7,"Fora da antecedência — conferir",IF(IFERROR(NOT(ISNUMBER(VLOOKUP(B93,Premissas!$D$5:$E$10,2,FALSE))),TRUE),"Área sem limite — conferir",IF(J93&lt;TODAY(),"Prazo vencido",IF(J93&lt;=TODAY()+Premissas!$B$6,"Prazo próximo",IF(K93&lt;=IFERROR(VLOOKUP(B93,Premissas!$D$5:$E$10,2,FALSE),0),"Possível atendimento — conferir","Aguardar ordem"))))))))))</f>
        <v/>
      </c>
      <c r="N93">
        <f>IFERROR(INDEX(Premissas!$D$5:$D$10,ROW()-6),"")</f>
        <v/>
      </c>
      <c r="O93">
        <f>IFERROR(INDEX(Premissas!$G$5:$G$10,ROW()-6),"")</f>
        <v/>
      </c>
      <c r="P93">
        <f>IFERROR(INDEX(Premissas!$I$5:$I$8,ROW()-6),"")</f>
        <v/>
      </c>
    </row>
    <row r="94" ht="31" customHeight="1">
      <c r="A94" s="11" t="n"/>
      <c r="B94" s="11" t="n"/>
      <c r="C94" s="12" t="n"/>
      <c r="D94" s="24" t="n"/>
      <c r="E94" s="25" t="n"/>
      <c r="F94" s="12" t="n"/>
      <c r="G94" s="11" t="n"/>
      <c r="H94" s="12" t="n"/>
      <c r="I94" s="11" t="n"/>
      <c r="J94" s="27">
        <f>IF(OR(D94="",NOT(ISNUMBER(D94)),NOT(ISNUMBER(Premissas!$B$5))),"",IFERROR(INT(D94)+Premissas!$B$5,""))</f>
        <v/>
      </c>
      <c r="K94" s="18">
        <f>IF(OR(A94="",B94="",D94="",E94="",F94="",H94&lt;&gt;"Em espera",NOT(ISNUMBER(D94)),NOT(ISNUMBER(E94))),"",IFERROR(COUNTIFS($A$7:$A$126,A94,$B$7:$B$126,B94,$E$7:$E$126,E94,$F$7:$F$126,F94,$H$7:$H$126,"Em espera",$D$7:$D$126,"&lt;"&amp;D94)+COUNTIFS($A$7:A94,A94,$B$7:B94,B94,$E$7:E94,E94,$F$7:F94,F94,$H$7:H94,"Em espera",$D$7:D94,D94),""))</f>
        <v/>
      </c>
      <c r="L94" s="5">
        <f>IF(COUNTA(A94:I94)=0,"",IF(OR(A94="",B94="",C94="",D94="",E94="",F94="",G94="",H94=""),"Dados incompletos — conferir",IF(OR(NOT(ISNUMBER(D94)),NOT(ISNUMBER(E94)),NOT(ISNUMBER(Premissas!$B$6)),NOT(ISNUMBER(Premissas!$B$7))),"Datas ou limites inválidos — conferir",IF(H94&lt;&gt;"Em espera","Registro encerrado",IF(E94&lt;TODAY(),"Data desejada vencida — conferir",IF(E94&gt;TODAY()+Premissas!$B$7,"Fora da antecedência — conferir",IF(IFERROR(NOT(ISNUMBER(VLOOKUP(B94,Premissas!$D$5:$E$10,2,FALSE))),TRUE),"Área sem limite — conferir",IF(J94&lt;TODAY(),"Prazo vencido",IF(J94&lt;=TODAY()+Premissas!$B$6,"Prazo próximo",IF(K94&lt;=IFERROR(VLOOKUP(B94,Premissas!$D$5:$E$10,2,FALSE),0),"Possível atendimento — conferir","Aguardar ordem"))))))))))</f>
        <v/>
      </c>
      <c r="N94">
        <f>IFERROR(INDEX(Premissas!$D$5:$D$10,ROW()-6),"")</f>
        <v/>
      </c>
      <c r="O94">
        <f>IFERROR(INDEX(Premissas!$G$5:$G$10,ROW()-6),"")</f>
        <v/>
      </c>
      <c r="P94">
        <f>IFERROR(INDEX(Premissas!$I$5:$I$8,ROW()-6),"")</f>
        <v/>
      </c>
    </row>
    <row r="95" ht="31" customHeight="1">
      <c r="A95" s="11" t="n"/>
      <c r="B95" s="11" t="n"/>
      <c r="C95" s="12" t="n"/>
      <c r="D95" s="24" t="n"/>
      <c r="E95" s="25" t="n"/>
      <c r="F95" s="12" t="n"/>
      <c r="G95" s="11" t="n"/>
      <c r="H95" s="12" t="n"/>
      <c r="I95" s="11" t="n"/>
      <c r="J95" s="26">
        <f>IF(OR(D95="",NOT(ISNUMBER(D95)),NOT(ISNUMBER(Premissas!$B$5))),"",IFERROR(INT(D95)+Premissas!$B$5,""))</f>
        <v/>
      </c>
      <c r="K95" s="16">
        <f>IF(OR(A95="",B95="",D95="",E95="",F95="",H95&lt;&gt;"Em espera",NOT(ISNUMBER(D95)),NOT(ISNUMBER(E95))),"",IFERROR(COUNTIFS($A$7:$A$126,A95,$B$7:$B$126,B95,$E$7:$E$126,E95,$F$7:$F$126,F95,$H$7:$H$126,"Em espera",$D$7:$D$126,"&lt;"&amp;D95)+COUNTIFS($A$7:A95,A95,$B$7:B95,B95,$E$7:E95,E95,$F$7:F95,F95,$H$7:H95,"Em espera",$D$7:D95,D95),""))</f>
        <v/>
      </c>
      <c r="L95" s="8">
        <f>IF(COUNTA(A95:I95)=0,"",IF(OR(A95="",B95="",C95="",D95="",E95="",F95="",G95="",H95=""),"Dados incompletos — conferir",IF(OR(NOT(ISNUMBER(D95)),NOT(ISNUMBER(E95)),NOT(ISNUMBER(Premissas!$B$6)),NOT(ISNUMBER(Premissas!$B$7))),"Datas ou limites inválidos — conferir",IF(H95&lt;&gt;"Em espera","Registro encerrado",IF(E95&lt;TODAY(),"Data desejada vencida — conferir",IF(E95&gt;TODAY()+Premissas!$B$7,"Fora da antecedência — conferir",IF(IFERROR(NOT(ISNUMBER(VLOOKUP(B95,Premissas!$D$5:$E$10,2,FALSE))),TRUE),"Área sem limite — conferir",IF(J95&lt;TODAY(),"Prazo vencido",IF(J95&lt;=TODAY()+Premissas!$B$6,"Prazo próximo",IF(K95&lt;=IFERROR(VLOOKUP(B95,Premissas!$D$5:$E$10,2,FALSE),0),"Possível atendimento — conferir","Aguardar ordem"))))))))))</f>
        <v/>
      </c>
      <c r="N95">
        <f>IFERROR(INDEX(Premissas!$D$5:$D$10,ROW()-6),"")</f>
        <v/>
      </c>
      <c r="O95">
        <f>IFERROR(INDEX(Premissas!$G$5:$G$10,ROW()-6),"")</f>
        <v/>
      </c>
      <c r="P95">
        <f>IFERROR(INDEX(Premissas!$I$5:$I$8,ROW()-6),"")</f>
        <v/>
      </c>
    </row>
    <row r="96" ht="31" customHeight="1">
      <c r="A96" s="11" t="n"/>
      <c r="B96" s="11" t="n"/>
      <c r="C96" s="12" t="n"/>
      <c r="D96" s="24" t="n"/>
      <c r="E96" s="25" t="n"/>
      <c r="F96" s="12" t="n"/>
      <c r="G96" s="11" t="n"/>
      <c r="H96" s="12" t="n"/>
      <c r="I96" s="11" t="n"/>
      <c r="J96" s="27">
        <f>IF(OR(D96="",NOT(ISNUMBER(D96)),NOT(ISNUMBER(Premissas!$B$5))),"",IFERROR(INT(D96)+Premissas!$B$5,""))</f>
        <v/>
      </c>
      <c r="K96" s="18">
        <f>IF(OR(A96="",B96="",D96="",E96="",F96="",H96&lt;&gt;"Em espera",NOT(ISNUMBER(D96)),NOT(ISNUMBER(E96))),"",IFERROR(COUNTIFS($A$7:$A$126,A96,$B$7:$B$126,B96,$E$7:$E$126,E96,$F$7:$F$126,F96,$H$7:$H$126,"Em espera",$D$7:$D$126,"&lt;"&amp;D96)+COUNTIFS($A$7:A96,A96,$B$7:B96,B96,$E$7:E96,E96,$F$7:F96,F96,$H$7:H96,"Em espera",$D$7:D96,D96),""))</f>
        <v/>
      </c>
      <c r="L96" s="5">
        <f>IF(COUNTA(A96:I96)=0,"",IF(OR(A96="",B96="",C96="",D96="",E96="",F96="",G96="",H96=""),"Dados incompletos — conferir",IF(OR(NOT(ISNUMBER(D96)),NOT(ISNUMBER(E96)),NOT(ISNUMBER(Premissas!$B$6)),NOT(ISNUMBER(Premissas!$B$7))),"Datas ou limites inválidos — conferir",IF(H96&lt;&gt;"Em espera","Registro encerrado",IF(E96&lt;TODAY(),"Data desejada vencida — conferir",IF(E96&gt;TODAY()+Premissas!$B$7,"Fora da antecedência — conferir",IF(IFERROR(NOT(ISNUMBER(VLOOKUP(B96,Premissas!$D$5:$E$10,2,FALSE))),TRUE),"Área sem limite — conferir",IF(J96&lt;TODAY(),"Prazo vencido",IF(J96&lt;=TODAY()+Premissas!$B$6,"Prazo próximo",IF(K96&lt;=IFERROR(VLOOKUP(B96,Premissas!$D$5:$E$10,2,FALSE),0),"Possível atendimento — conferir","Aguardar ordem"))))))))))</f>
        <v/>
      </c>
      <c r="N96">
        <f>IFERROR(INDEX(Premissas!$D$5:$D$10,ROW()-6),"")</f>
        <v/>
      </c>
      <c r="O96">
        <f>IFERROR(INDEX(Premissas!$G$5:$G$10,ROW()-6),"")</f>
        <v/>
      </c>
      <c r="P96">
        <f>IFERROR(INDEX(Premissas!$I$5:$I$8,ROW()-6),"")</f>
        <v/>
      </c>
    </row>
    <row r="97" ht="31" customHeight="1">
      <c r="A97" s="11" t="n"/>
      <c r="B97" s="11" t="n"/>
      <c r="C97" s="12" t="n"/>
      <c r="D97" s="24" t="n"/>
      <c r="E97" s="25" t="n"/>
      <c r="F97" s="12" t="n"/>
      <c r="G97" s="11" t="n"/>
      <c r="H97" s="12" t="n"/>
      <c r="I97" s="11" t="n"/>
      <c r="J97" s="26">
        <f>IF(OR(D97="",NOT(ISNUMBER(D97)),NOT(ISNUMBER(Premissas!$B$5))),"",IFERROR(INT(D97)+Premissas!$B$5,""))</f>
        <v/>
      </c>
      <c r="K97" s="16">
        <f>IF(OR(A97="",B97="",D97="",E97="",F97="",H97&lt;&gt;"Em espera",NOT(ISNUMBER(D97)),NOT(ISNUMBER(E97))),"",IFERROR(COUNTIFS($A$7:$A$126,A97,$B$7:$B$126,B97,$E$7:$E$126,E97,$F$7:$F$126,F97,$H$7:$H$126,"Em espera",$D$7:$D$126,"&lt;"&amp;D97)+COUNTIFS($A$7:A97,A97,$B$7:B97,B97,$E$7:E97,E97,$F$7:F97,F97,$H$7:H97,"Em espera",$D$7:D97,D97),""))</f>
        <v/>
      </c>
      <c r="L97" s="8">
        <f>IF(COUNTA(A97:I97)=0,"",IF(OR(A97="",B97="",C97="",D97="",E97="",F97="",G97="",H97=""),"Dados incompletos — conferir",IF(OR(NOT(ISNUMBER(D97)),NOT(ISNUMBER(E97)),NOT(ISNUMBER(Premissas!$B$6)),NOT(ISNUMBER(Premissas!$B$7))),"Datas ou limites inválidos — conferir",IF(H97&lt;&gt;"Em espera","Registro encerrado",IF(E97&lt;TODAY(),"Data desejada vencida — conferir",IF(E97&gt;TODAY()+Premissas!$B$7,"Fora da antecedência — conferir",IF(IFERROR(NOT(ISNUMBER(VLOOKUP(B97,Premissas!$D$5:$E$10,2,FALSE))),TRUE),"Área sem limite — conferir",IF(J97&lt;TODAY(),"Prazo vencido",IF(J97&lt;=TODAY()+Premissas!$B$6,"Prazo próximo",IF(K97&lt;=IFERROR(VLOOKUP(B97,Premissas!$D$5:$E$10,2,FALSE),0),"Possível atendimento — conferir","Aguardar ordem"))))))))))</f>
        <v/>
      </c>
      <c r="N97">
        <f>IFERROR(INDEX(Premissas!$D$5:$D$10,ROW()-6),"")</f>
        <v/>
      </c>
      <c r="O97">
        <f>IFERROR(INDEX(Premissas!$G$5:$G$10,ROW()-6),"")</f>
        <v/>
      </c>
      <c r="P97">
        <f>IFERROR(INDEX(Premissas!$I$5:$I$8,ROW()-6),"")</f>
        <v/>
      </c>
    </row>
    <row r="98" ht="31" customHeight="1">
      <c r="A98" s="11" t="n"/>
      <c r="B98" s="11" t="n"/>
      <c r="C98" s="12" t="n"/>
      <c r="D98" s="24" t="n"/>
      <c r="E98" s="25" t="n"/>
      <c r="F98" s="12" t="n"/>
      <c r="G98" s="11" t="n"/>
      <c r="H98" s="12" t="n"/>
      <c r="I98" s="11" t="n"/>
      <c r="J98" s="27">
        <f>IF(OR(D98="",NOT(ISNUMBER(D98)),NOT(ISNUMBER(Premissas!$B$5))),"",IFERROR(INT(D98)+Premissas!$B$5,""))</f>
        <v/>
      </c>
      <c r="K98" s="18">
        <f>IF(OR(A98="",B98="",D98="",E98="",F98="",H98&lt;&gt;"Em espera",NOT(ISNUMBER(D98)),NOT(ISNUMBER(E98))),"",IFERROR(COUNTIFS($A$7:$A$126,A98,$B$7:$B$126,B98,$E$7:$E$126,E98,$F$7:$F$126,F98,$H$7:$H$126,"Em espera",$D$7:$D$126,"&lt;"&amp;D98)+COUNTIFS($A$7:A98,A98,$B$7:B98,B98,$E$7:E98,E98,$F$7:F98,F98,$H$7:H98,"Em espera",$D$7:D98,D98),""))</f>
        <v/>
      </c>
      <c r="L98" s="5">
        <f>IF(COUNTA(A98:I98)=0,"",IF(OR(A98="",B98="",C98="",D98="",E98="",F98="",G98="",H98=""),"Dados incompletos — conferir",IF(OR(NOT(ISNUMBER(D98)),NOT(ISNUMBER(E98)),NOT(ISNUMBER(Premissas!$B$6)),NOT(ISNUMBER(Premissas!$B$7))),"Datas ou limites inválidos — conferir",IF(H98&lt;&gt;"Em espera","Registro encerrado",IF(E98&lt;TODAY(),"Data desejada vencida — conferir",IF(E98&gt;TODAY()+Premissas!$B$7,"Fora da antecedência — conferir",IF(IFERROR(NOT(ISNUMBER(VLOOKUP(B98,Premissas!$D$5:$E$10,2,FALSE))),TRUE),"Área sem limite — conferir",IF(J98&lt;TODAY(),"Prazo vencido",IF(J98&lt;=TODAY()+Premissas!$B$6,"Prazo próximo",IF(K98&lt;=IFERROR(VLOOKUP(B98,Premissas!$D$5:$E$10,2,FALSE),0),"Possível atendimento — conferir","Aguardar ordem"))))))))))</f>
        <v/>
      </c>
      <c r="N98">
        <f>IFERROR(INDEX(Premissas!$D$5:$D$10,ROW()-6),"")</f>
        <v/>
      </c>
      <c r="O98">
        <f>IFERROR(INDEX(Premissas!$G$5:$G$10,ROW()-6),"")</f>
        <v/>
      </c>
      <c r="P98">
        <f>IFERROR(INDEX(Premissas!$I$5:$I$8,ROW()-6),"")</f>
        <v/>
      </c>
    </row>
    <row r="99" ht="31" customHeight="1">
      <c r="A99" s="11" t="n"/>
      <c r="B99" s="11" t="n"/>
      <c r="C99" s="12" t="n"/>
      <c r="D99" s="24" t="n"/>
      <c r="E99" s="25" t="n"/>
      <c r="F99" s="12" t="n"/>
      <c r="G99" s="11" t="n"/>
      <c r="H99" s="12" t="n"/>
      <c r="I99" s="11" t="n"/>
      <c r="J99" s="26">
        <f>IF(OR(D99="",NOT(ISNUMBER(D99)),NOT(ISNUMBER(Premissas!$B$5))),"",IFERROR(INT(D99)+Premissas!$B$5,""))</f>
        <v/>
      </c>
      <c r="K99" s="16">
        <f>IF(OR(A99="",B99="",D99="",E99="",F99="",H99&lt;&gt;"Em espera",NOT(ISNUMBER(D99)),NOT(ISNUMBER(E99))),"",IFERROR(COUNTIFS($A$7:$A$126,A99,$B$7:$B$126,B99,$E$7:$E$126,E99,$F$7:$F$126,F99,$H$7:$H$126,"Em espera",$D$7:$D$126,"&lt;"&amp;D99)+COUNTIFS($A$7:A99,A99,$B$7:B99,B99,$E$7:E99,E99,$F$7:F99,F99,$H$7:H99,"Em espera",$D$7:D99,D99),""))</f>
        <v/>
      </c>
      <c r="L99" s="8">
        <f>IF(COUNTA(A99:I99)=0,"",IF(OR(A99="",B99="",C99="",D99="",E99="",F99="",G99="",H99=""),"Dados incompletos — conferir",IF(OR(NOT(ISNUMBER(D99)),NOT(ISNUMBER(E99)),NOT(ISNUMBER(Premissas!$B$6)),NOT(ISNUMBER(Premissas!$B$7))),"Datas ou limites inválidos — conferir",IF(H99&lt;&gt;"Em espera","Registro encerrado",IF(E99&lt;TODAY(),"Data desejada vencida — conferir",IF(E99&gt;TODAY()+Premissas!$B$7,"Fora da antecedência — conferir",IF(IFERROR(NOT(ISNUMBER(VLOOKUP(B99,Premissas!$D$5:$E$10,2,FALSE))),TRUE),"Área sem limite — conferir",IF(J99&lt;TODAY(),"Prazo vencido",IF(J99&lt;=TODAY()+Premissas!$B$6,"Prazo próximo",IF(K99&lt;=IFERROR(VLOOKUP(B99,Premissas!$D$5:$E$10,2,FALSE),0),"Possível atendimento — conferir","Aguardar ordem"))))))))))</f>
        <v/>
      </c>
      <c r="N99">
        <f>IFERROR(INDEX(Premissas!$D$5:$D$10,ROW()-6),"")</f>
        <v/>
      </c>
      <c r="O99">
        <f>IFERROR(INDEX(Premissas!$G$5:$G$10,ROW()-6),"")</f>
        <v/>
      </c>
      <c r="P99">
        <f>IFERROR(INDEX(Premissas!$I$5:$I$8,ROW()-6),"")</f>
        <v/>
      </c>
    </row>
    <row r="100" ht="31" customHeight="1">
      <c r="A100" s="11" t="n"/>
      <c r="B100" s="11" t="n"/>
      <c r="C100" s="12" t="n"/>
      <c r="D100" s="24" t="n"/>
      <c r="E100" s="25" t="n"/>
      <c r="F100" s="12" t="n"/>
      <c r="G100" s="11" t="n"/>
      <c r="H100" s="12" t="n"/>
      <c r="I100" s="11" t="n"/>
      <c r="J100" s="27">
        <f>IF(OR(D100="",NOT(ISNUMBER(D100)),NOT(ISNUMBER(Premissas!$B$5))),"",IFERROR(INT(D100)+Premissas!$B$5,""))</f>
        <v/>
      </c>
      <c r="K100" s="18">
        <f>IF(OR(A100="",B100="",D100="",E100="",F100="",H100&lt;&gt;"Em espera",NOT(ISNUMBER(D100)),NOT(ISNUMBER(E100))),"",IFERROR(COUNTIFS($A$7:$A$126,A100,$B$7:$B$126,B100,$E$7:$E$126,E100,$F$7:$F$126,F100,$H$7:$H$126,"Em espera",$D$7:$D$126,"&lt;"&amp;D100)+COUNTIFS($A$7:A100,A100,$B$7:B100,B100,$E$7:E100,E100,$F$7:F100,F100,$H$7:H100,"Em espera",$D$7:D100,D100),""))</f>
        <v/>
      </c>
      <c r="L100" s="5">
        <f>IF(COUNTA(A100:I100)=0,"",IF(OR(A100="",B100="",C100="",D100="",E100="",F100="",G100="",H100=""),"Dados incompletos — conferir",IF(OR(NOT(ISNUMBER(D100)),NOT(ISNUMBER(E100)),NOT(ISNUMBER(Premissas!$B$6)),NOT(ISNUMBER(Premissas!$B$7))),"Datas ou limites inválidos — conferir",IF(H100&lt;&gt;"Em espera","Registro encerrado",IF(E100&lt;TODAY(),"Data desejada vencida — conferir",IF(E100&gt;TODAY()+Premissas!$B$7,"Fora da antecedência — conferir",IF(IFERROR(NOT(ISNUMBER(VLOOKUP(B100,Premissas!$D$5:$E$10,2,FALSE))),TRUE),"Área sem limite — conferir",IF(J100&lt;TODAY(),"Prazo vencido",IF(J100&lt;=TODAY()+Premissas!$B$6,"Prazo próximo",IF(K100&lt;=IFERROR(VLOOKUP(B100,Premissas!$D$5:$E$10,2,FALSE),0),"Possível atendimento — conferir","Aguardar ordem"))))))))))</f>
        <v/>
      </c>
      <c r="N100">
        <f>IFERROR(INDEX(Premissas!$D$5:$D$10,ROW()-6),"")</f>
        <v/>
      </c>
      <c r="O100">
        <f>IFERROR(INDEX(Premissas!$G$5:$G$10,ROW()-6),"")</f>
        <v/>
      </c>
      <c r="P100">
        <f>IFERROR(INDEX(Premissas!$I$5:$I$8,ROW()-6),"")</f>
        <v/>
      </c>
    </row>
    <row r="101" ht="31" customHeight="1">
      <c r="A101" s="11" t="n"/>
      <c r="B101" s="11" t="n"/>
      <c r="C101" s="12" t="n"/>
      <c r="D101" s="24" t="n"/>
      <c r="E101" s="25" t="n"/>
      <c r="F101" s="12" t="n"/>
      <c r="G101" s="11" t="n"/>
      <c r="H101" s="12" t="n"/>
      <c r="I101" s="11" t="n"/>
      <c r="J101" s="26">
        <f>IF(OR(D101="",NOT(ISNUMBER(D101)),NOT(ISNUMBER(Premissas!$B$5))),"",IFERROR(INT(D101)+Premissas!$B$5,""))</f>
        <v/>
      </c>
      <c r="K101" s="16">
        <f>IF(OR(A101="",B101="",D101="",E101="",F101="",H101&lt;&gt;"Em espera",NOT(ISNUMBER(D101)),NOT(ISNUMBER(E101))),"",IFERROR(COUNTIFS($A$7:$A$126,A101,$B$7:$B$126,B101,$E$7:$E$126,E101,$F$7:$F$126,F101,$H$7:$H$126,"Em espera",$D$7:$D$126,"&lt;"&amp;D101)+COUNTIFS($A$7:A101,A101,$B$7:B101,B101,$E$7:E101,E101,$F$7:F101,F101,$H$7:H101,"Em espera",$D$7:D101,D101),""))</f>
        <v/>
      </c>
      <c r="L101" s="8">
        <f>IF(COUNTA(A101:I101)=0,"",IF(OR(A101="",B101="",C101="",D101="",E101="",F101="",G101="",H101=""),"Dados incompletos — conferir",IF(OR(NOT(ISNUMBER(D101)),NOT(ISNUMBER(E101)),NOT(ISNUMBER(Premissas!$B$6)),NOT(ISNUMBER(Premissas!$B$7))),"Datas ou limites inválidos — conferir",IF(H101&lt;&gt;"Em espera","Registro encerrado",IF(E101&lt;TODAY(),"Data desejada vencida — conferir",IF(E101&gt;TODAY()+Premissas!$B$7,"Fora da antecedência — conferir",IF(IFERROR(NOT(ISNUMBER(VLOOKUP(B101,Premissas!$D$5:$E$10,2,FALSE))),TRUE),"Área sem limite — conferir",IF(J101&lt;TODAY(),"Prazo vencido",IF(J101&lt;=TODAY()+Premissas!$B$6,"Prazo próximo",IF(K101&lt;=IFERROR(VLOOKUP(B101,Premissas!$D$5:$E$10,2,FALSE),0),"Possível atendimento — conferir","Aguardar ordem"))))))))))</f>
        <v/>
      </c>
      <c r="N101">
        <f>IFERROR(INDEX(Premissas!$D$5:$D$10,ROW()-6),"")</f>
        <v/>
      </c>
      <c r="O101">
        <f>IFERROR(INDEX(Premissas!$G$5:$G$10,ROW()-6),"")</f>
        <v/>
      </c>
      <c r="P101">
        <f>IFERROR(INDEX(Premissas!$I$5:$I$8,ROW()-6),"")</f>
        <v/>
      </c>
    </row>
    <row r="102" ht="31" customHeight="1">
      <c r="A102" s="11" t="n"/>
      <c r="B102" s="11" t="n"/>
      <c r="C102" s="12" t="n"/>
      <c r="D102" s="24" t="n"/>
      <c r="E102" s="25" t="n"/>
      <c r="F102" s="12" t="n"/>
      <c r="G102" s="11" t="n"/>
      <c r="H102" s="12" t="n"/>
      <c r="I102" s="11" t="n"/>
      <c r="J102" s="27">
        <f>IF(OR(D102="",NOT(ISNUMBER(D102)),NOT(ISNUMBER(Premissas!$B$5))),"",IFERROR(INT(D102)+Premissas!$B$5,""))</f>
        <v/>
      </c>
      <c r="K102" s="18">
        <f>IF(OR(A102="",B102="",D102="",E102="",F102="",H102&lt;&gt;"Em espera",NOT(ISNUMBER(D102)),NOT(ISNUMBER(E102))),"",IFERROR(COUNTIFS($A$7:$A$126,A102,$B$7:$B$126,B102,$E$7:$E$126,E102,$F$7:$F$126,F102,$H$7:$H$126,"Em espera",$D$7:$D$126,"&lt;"&amp;D102)+COUNTIFS($A$7:A102,A102,$B$7:B102,B102,$E$7:E102,E102,$F$7:F102,F102,$H$7:H102,"Em espera",$D$7:D102,D102),""))</f>
        <v/>
      </c>
      <c r="L102" s="5">
        <f>IF(COUNTA(A102:I102)=0,"",IF(OR(A102="",B102="",C102="",D102="",E102="",F102="",G102="",H102=""),"Dados incompletos — conferir",IF(OR(NOT(ISNUMBER(D102)),NOT(ISNUMBER(E102)),NOT(ISNUMBER(Premissas!$B$6)),NOT(ISNUMBER(Premissas!$B$7))),"Datas ou limites inválidos — conferir",IF(H102&lt;&gt;"Em espera","Registro encerrado",IF(E102&lt;TODAY(),"Data desejada vencida — conferir",IF(E102&gt;TODAY()+Premissas!$B$7,"Fora da antecedência — conferir",IF(IFERROR(NOT(ISNUMBER(VLOOKUP(B102,Premissas!$D$5:$E$10,2,FALSE))),TRUE),"Área sem limite — conferir",IF(J102&lt;TODAY(),"Prazo vencido",IF(J102&lt;=TODAY()+Premissas!$B$6,"Prazo próximo",IF(K102&lt;=IFERROR(VLOOKUP(B102,Premissas!$D$5:$E$10,2,FALSE),0),"Possível atendimento — conferir","Aguardar ordem"))))))))))</f>
        <v/>
      </c>
      <c r="N102">
        <f>IFERROR(INDEX(Premissas!$D$5:$D$10,ROW()-6),"")</f>
        <v/>
      </c>
      <c r="O102">
        <f>IFERROR(INDEX(Premissas!$G$5:$G$10,ROW()-6),"")</f>
        <v/>
      </c>
      <c r="P102">
        <f>IFERROR(INDEX(Premissas!$I$5:$I$8,ROW()-6),"")</f>
        <v/>
      </c>
    </row>
    <row r="103" ht="31" customHeight="1">
      <c r="A103" s="11" t="n"/>
      <c r="B103" s="11" t="n"/>
      <c r="C103" s="12" t="n"/>
      <c r="D103" s="24" t="n"/>
      <c r="E103" s="25" t="n"/>
      <c r="F103" s="12" t="n"/>
      <c r="G103" s="11" t="n"/>
      <c r="H103" s="12" t="n"/>
      <c r="I103" s="11" t="n"/>
      <c r="J103" s="26">
        <f>IF(OR(D103="",NOT(ISNUMBER(D103)),NOT(ISNUMBER(Premissas!$B$5))),"",IFERROR(INT(D103)+Premissas!$B$5,""))</f>
        <v/>
      </c>
      <c r="K103" s="16">
        <f>IF(OR(A103="",B103="",D103="",E103="",F103="",H103&lt;&gt;"Em espera",NOT(ISNUMBER(D103)),NOT(ISNUMBER(E103))),"",IFERROR(COUNTIFS($A$7:$A$126,A103,$B$7:$B$126,B103,$E$7:$E$126,E103,$F$7:$F$126,F103,$H$7:$H$126,"Em espera",$D$7:$D$126,"&lt;"&amp;D103)+COUNTIFS($A$7:A103,A103,$B$7:B103,B103,$E$7:E103,E103,$F$7:F103,F103,$H$7:H103,"Em espera",$D$7:D103,D103),""))</f>
        <v/>
      </c>
      <c r="L103" s="8">
        <f>IF(COUNTA(A103:I103)=0,"",IF(OR(A103="",B103="",C103="",D103="",E103="",F103="",G103="",H103=""),"Dados incompletos — conferir",IF(OR(NOT(ISNUMBER(D103)),NOT(ISNUMBER(E103)),NOT(ISNUMBER(Premissas!$B$6)),NOT(ISNUMBER(Premissas!$B$7))),"Datas ou limites inválidos — conferir",IF(H103&lt;&gt;"Em espera","Registro encerrado",IF(E103&lt;TODAY(),"Data desejada vencida — conferir",IF(E103&gt;TODAY()+Premissas!$B$7,"Fora da antecedência — conferir",IF(IFERROR(NOT(ISNUMBER(VLOOKUP(B103,Premissas!$D$5:$E$10,2,FALSE))),TRUE),"Área sem limite — conferir",IF(J103&lt;TODAY(),"Prazo vencido",IF(J103&lt;=TODAY()+Premissas!$B$6,"Prazo próximo",IF(K103&lt;=IFERROR(VLOOKUP(B103,Premissas!$D$5:$E$10,2,FALSE),0),"Possível atendimento — conferir","Aguardar ordem"))))))))))</f>
        <v/>
      </c>
      <c r="N103">
        <f>IFERROR(INDEX(Premissas!$D$5:$D$10,ROW()-6),"")</f>
        <v/>
      </c>
      <c r="O103">
        <f>IFERROR(INDEX(Premissas!$G$5:$G$10,ROW()-6),"")</f>
        <v/>
      </c>
      <c r="P103">
        <f>IFERROR(INDEX(Premissas!$I$5:$I$8,ROW()-6),"")</f>
        <v/>
      </c>
    </row>
    <row r="104" ht="31" customHeight="1">
      <c r="A104" s="11" t="n"/>
      <c r="B104" s="11" t="n"/>
      <c r="C104" s="12" t="n"/>
      <c r="D104" s="24" t="n"/>
      <c r="E104" s="25" t="n"/>
      <c r="F104" s="12" t="n"/>
      <c r="G104" s="11" t="n"/>
      <c r="H104" s="12" t="n"/>
      <c r="I104" s="11" t="n"/>
      <c r="J104" s="27">
        <f>IF(OR(D104="",NOT(ISNUMBER(D104)),NOT(ISNUMBER(Premissas!$B$5))),"",IFERROR(INT(D104)+Premissas!$B$5,""))</f>
        <v/>
      </c>
      <c r="K104" s="18">
        <f>IF(OR(A104="",B104="",D104="",E104="",F104="",H104&lt;&gt;"Em espera",NOT(ISNUMBER(D104)),NOT(ISNUMBER(E104))),"",IFERROR(COUNTIFS($A$7:$A$126,A104,$B$7:$B$126,B104,$E$7:$E$126,E104,$F$7:$F$126,F104,$H$7:$H$126,"Em espera",$D$7:$D$126,"&lt;"&amp;D104)+COUNTIFS($A$7:A104,A104,$B$7:B104,B104,$E$7:E104,E104,$F$7:F104,F104,$H$7:H104,"Em espera",$D$7:D104,D104),""))</f>
        <v/>
      </c>
      <c r="L104" s="5">
        <f>IF(COUNTA(A104:I104)=0,"",IF(OR(A104="",B104="",C104="",D104="",E104="",F104="",G104="",H104=""),"Dados incompletos — conferir",IF(OR(NOT(ISNUMBER(D104)),NOT(ISNUMBER(E104)),NOT(ISNUMBER(Premissas!$B$6)),NOT(ISNUMBER(Premissas!$B$7))),"Datas ou limites inválidos — conferir",IF(H104&lt;&gt;"Em espera","Registro encerrado",IF(E104&lt;TODAY(),"Data desejada vencida — conferir",IF(E104&gt;TODAY()+Premissas!$B$7,"Fora da antecedência — conferir",IF(IFERROR(NOT(ISNUMBER(VLOOKUP(B104,Premissas!$D$5:$E$10,2,FALSE))),TRUE),"Área sem limite — conferir",IF(J104&lt;TODAY(),"Prazo vencido",IF(J104&lt;=TODAY()+Premissas!$B$6,"Prazo próximo",IF(K104&lt;=IFERROR(VLOOKUP(B104,Premissas!$D$5:$E$10,2,FALSE),0),"Possível atendimento — conferir","Aguardar ordem"))))))))))</f>
        <v/>
      </c>
      <c r="N104">
        <f>IFERROR(INDEX(Premissas!$D$5:$D$10,ROW()-6),"")</f>
        <v/>
      </c>
      <c r="O104">
        <f>IFERROR(INDEX(Premissas!$G$5:$G$10,ROW()-6),"")</f>
        <v/>
      </c>
      <c r="P104">
        <f>IFERROR(INDEX(Premissas!$I$5:$I$8,ROW()-6),"")</f>
        <v/>
      </c>
    </row>
    <row r="105" ht="31" customHeight="1">
      <c r="A105" s="11" t="n"/>
      <c r="B105" s="11" t="n"/>
      <c r="C105" s="12" t="n"/>
      <c r="D105" s="24" t="n"/>
      <c r="E105" s="25" t="n"/>
      <c r="F105" s="12" t="n"/>
      <c r="G105" s="11" t="n"/>
      <c r="H105" s="12" t="n"/>
      <c r="I105" s="11" t="n"/>
      <c r="J105" s="26">
        <f>IF(OR(D105="",NOT(ISNUMBER(D105)),NOT(ISNUMBER(Premissas!$B$5))),"",IFERROR(INT(D105)+Premissas!$B$5,""))</f>
        <v/>
      </c>
      <c r="K105" s="16">
        <f>IF(OR(A105="",B105="",D105="",E105="",F105="",H105&lt;&gt;"Em espera",NOT(ISNUMBER(D105)),NOT(ISNUMBER(E105))),"",IFERROR(COUNTIFS($A$7:$A$126,A105,$B$7:$B$126,B105,$E$7:$E$126,E105,$F$7:$F$126,F105,$H$7:$H$126,"Em espera",$D$7:$D$126,"&lt;"&amp;D105)+COUNTIFS($A$7:A105,A105,$B$7:B105,B105,$E$7:E105,E105,$F$7:F105,F105,$H$7:H105,"Em espera",$D$7:D105,D105),""))</f>
        <v/>
      </c>
      <c r="L105" s="8">
        <f>IF(COUNTA(A105:I105)=0,"",IF(OR(A105="",B105="",C105="",D105="",E105="",F105="",G105="",H105=""),"Dados incompletos — conferir",IF(OR(NOT(ISNUMBER(D105)),NOT(ISNUMBER(E105)),NOT(ISNUMBER(Premissas!$B$6)),NOT(ISNUMBER(Premissas!$B$7))),"Datas ou limites inválidos — conferir",IF(H105&lt;&gt;"Em espera","Registro encerrado",IF(E105&lt;TODAY(),"Data desejada vencida — conferir",IF(E105&gt;TODAY()+Premissas!$B$7,"Fora da antecedência — conferir",IF(IFERROR(NOT(ISNUMBER(VLOOKUP(B105,Premissas!$D$5:$E$10,2,FALSE))),TRUE),"Área sem limite — conferir",IF(J105&lt;TODAY(),"Prazo vencido",IF(J105&lt;=TODAY()+Premissas!$B$6,"Prazo próximo",IF(K105&lt;=IFERROR(VLOOKUP(B105,Premissas!$D$5:$E$10,2,FALSE),0),"Possível atendimento — conferir","Aguardar ordem"))))))))))</f>
        <v/>
      </c>
      <c r="N105">
        <f>IFERROR(INDEX(Premissas!$D$5:$D$10,ROW()-6),"")</f>
        <v/>
      </c>
      <c r="O105">
        <f>IFERROR(INDEX(Premissas!$G$5:$G$10,ROW()-6),"")</f>
        <v/>
      </c>
      <c r="P105">
        <f>IFERROR(INDEX(Premissas!$I$5:$I$8,ROW()-6),"")</f>
        <v/>
      </c>
    </row>
    <row r="106" ht="31" customHeight="1">
      <c r="A106" s="11" t="n"/>
      <c r="B106" s="11" t="n"/>
      <c r="C106" s="12" t="n"/>
      <c r="D106" s="24" t="n"/>
      <c r="E106" s="25" t="n"/>
      <c r="F106" s="12" t="n"/>
      <c r="G106" s="11" t="n"/>
      <c r="H106" s="12" t="n"/>
      <c r="I106" s="11" t="n"/>
      <c r="J106" s="27">
        <f>IF(OR(D106="",NOT(ISNUMBER(D106)),NOT(ISNUMBER(Premissas!$B$5))),"",IFERROR(INT(D106)+Premissas!$B$5,""))</f>
        <v/>
      </c>
      <c r="K106" s="18">
        <f>IF(OR(A106="",B106="",D106="",E106="",F106="",H106&lt;&gt;"Em espera",NOT(ISNUMBER(D106)),NOT(ISNUMBER(E106))),"",IFERROR(COUNTIFS($A$7:$A$126,A106,$B$7:$B$126,B106,$E$7:$E$126,E106,$F$7:$F$126,F106,$H$7:$H$126,"Em espera",$D$7:$D$126,"&lt;"&amp;D106)+COUNTIFS($A$7:A106,A106,$B$7:B106,B106,$E$7:E106,E106,$F$7:F106,F106,$H$7:H106,"Em espera",$D$7:D106,D106),""))</f>
        <v/>
      </c>
      <c r="L106" s="5">
        <f>IF(COUNTA(A106:I106)=0,"",IF(OR(A106="",B106="",C106="",D106="",E106="",F106="",G106="",H106=""),"Dados incompletos — conferir",IF(OR(NOT(ISNUMBER(D106)),NOT(ISNUMBER(E106)),NOT(ISNUMBER(Premissas!$B$6)),NOT(ISNUMBER(Premissas!$B$7))),"Datas ou limites inválidos — conferir",IF(H106&lt;&gt;"Em espera","Registro encerrado",IF(E106&lt;TODAY(),"Data desejada vencida — conferir",IF(E106&gt;TODAY()+Premissas!$B$7,"Fora da antecedência — conferir",IF(IFERROR(NOT(ISNUMBER(VLOOKUP(B106,Premissas!$D$5:$E$10,2,FALSE))),TRUE),"Área sem limite — conferir",IF(J106&lt;TODAY(),"Prazo vencido",IF(J106&lt;=TODAY()+Premissas!$B$6,"Prazo próximo",IF(K106&lt;=IFERROR(VLOOKUP(B106,Premissas!$D$5:$E$10,2,FALSE),0),"Possível atendimento — conferir","Aguardar ordem"))))))))))</f>
        <v/>
      </c>
      <c r="N106">
        <f>IFERROR(INDEX(Premissas!$D$5:$D$10,ROW()-6),"")</f>
        <v/>
      </c>
      <c r="O106">
        <f>IFERROR(INDEX(Premissas!$G$5:$G$10,ROW()-6),"")</f>
        <v/>
      </c>
      <c r="P106">
        <f>IFERROR(INDEX(Premissas!$I$5:$I$8,ROW()-6),"")</f>
        <v/>
      </c>
    </row>
    <row r="107" ht="31" customHeight="1">
      <c r="A107" s="11" t="n"/>
      <c r="B107" s="11" t="n"/>
      <c r="C107" s="12" t="n"/>
      <c r="D107" s="24" t="n"/>
      <c r="E107" s="25" t="n"/>
      <c r="F107" s="12" t="n"/>
      <c r="G107" s="11" t="n"/>
      <c r="H107" s="12" t="n"/>
      <c r="I107" s="11" t="n"/>
      <c r="J107" s="26">
        <f>IF(OR(D107="",NOT(ISNUMBER(D107)),NOT(ISNUMBER(Premissas!$B$5))),"",IFERROR(INT(D107)+Premissas!$B$5,""))</f>
        <v/>
      </c>
      <c r="K107" s="16">
        <f>IF(OR(A107="",B107="",D107="",E107="",F107="",H107&lt;&gt;"Em espera",NOT(ISNUMBER(D107)),NOT(ISNUMBER(E107))),"",IFERROR(COUNTIFS($A$7:$A$126,A107,$B$7:$B$126,B107,$E$7:$E$126,E107,$F$7:$F$126,F107,$H$7:$H$126,"Em espera",$D$7:$D$126,"&lt;"&amp;D107)+COUNTIFS($A$7:A107,A107,$B$7:B107,B107,$E$7:E107,E107,$F$7:F107,F107,$H$7:H107,"Em espera",$D$7:D107,D107),""))</f>
        <v/>
      </c>
      <c r="L107" s="8">
        <f>IF(COUNTA(A107:I107)=0,"",IF(OR(A107="",B107="",C107="",D107="",E107="",F107="",G107="",H107=""),"Dados incompletos — conferir",IF(OR(NOT(ISNUMBER(D107)),NOT(ISNUMBER(E107)),NOT(ISNUMBER(Premissas!$B$6)),NOT(ISNUMBER(Premissas!$B$7))),"Datas ou limites inválidos — conferir",IF(H107&lt;&gt;"Em espera","Registro encerrado",IF(E107&lt;TODAY(),"Data desejada vencida — conferir",IF(E107&gt;TODAY()+Premissas!$B$7,"Fora da antecedência — conferir",IF(IFERROR(NOT(ISNUMBER(VLOOKUP(B107,Premissas!$D$5:$E$10,2,FALSE))),TRUE),"Área sem limite — conferir",IF(J107&lt;TODAY(),"Prazo vencido",IF(J107&lt;=TODAY()+Premissas!$B$6,"Prazo próximo",IF(K107&lt;=IFERROR(VLOOKUP(B107,Premissas!$D$5:$E$10,2,FALSE),0),"Possível atendimento — conferir","Aguardar ordem"))))))))))</f>
        <v/>
      </c>
      <c r="N107">
        <f>IFERROR(INDEX(Premissas!$D$5:$D$10,ROW()-6),"")</f>
        <v/>
      </c>
      <c r="O107">
        <f>IFERROR(INDEX(Premissas!$G$5:$G$10,ROW()-6),"")</f>
        <v/>
      </c>
      <c r="P107">
        <f>IFERROR(INDEX(Premissas!$I$5:$I$8,ROW()-6),"")</f>
        <v/>
      </c>
    </row>
    <row r="108" ht="31" customHeight="1">
      <c r="A108" s="11" t="n"/>
      <c r="B108" s="11" t="n"/>
      <c r="C108" s="12" t="n"/>
      <c r="D108" s="24" t="n"/>
      <c r="E108" s="25" t="n"/>
      <c r="F108" s="12" t="n"/>
      <c r="G108" s="11" t="n"/>
      <c r="H108" s="12" t="n"/>
      <c r="I108" s="11" t="n"/>
      <c r="J108" s="27">
        <f>IF(OR(D108="",NOT(ISNUMBER(D108)),NOT(ISNUMBER(Premissas!$B$5))),"",IFERROR(INT(D108)+Premissas!$B$5,""))</f>
        <v/>
      </c>
      <c r="K108" s="18">
        <f>IF(OR(A108="",B108="",D108="",E108="",F108="",H108&lt;&gt;"Em espera",NOT(ISNUMBER(D108)),NOT(ISNUMBER(E108))),"",IFERROR(COUNTIFS($A$7:$A$126,A108,$B$7:$B$126,B108,$E$7:$E$126,E108,$F$7:$F$126,F108,$H$7:$H$126,"Em espera",$D$7:$D$126,"&lt;"&amp;D108)+COUNTIFS($A$7:A108,A108,$B$7:B108,B108,$E$7:E108,E108,$F$7:F108,F108,$H$7:H108,"Em espera",$D$7:D108,D108),""))</f>
        <v/>
      </c>
      <c r="L108" s="5">
        <f>IF(COUNTA(A108:I108)=0,"",IF(OR(A108="",B108="",C108="",D108="",E108="",F108="",G108="",H108=""),"Dados incompletos — conferir",IF(OR(NOT(ISNUMBER(D108)),NOT(ISNUMBER(E108)),NOT(ISNUMBER(Premissas!$B$6)),NOT(ISNUMBER(Premissas!$B$7))),"Datas ou limites inválidos — conferir",IF(H108&lt;&gt;"Em espera","Registro encerrado",IF(E108&lt;TODAY(),"Data desejada vencida — conferir",IF(E108&gt;TODAY()+Premissas!$B$7,"Fora da antecedência — conferir",IF(IFERROR(NOT(ISNUMBER(VLOOKUP(B108,Premissas!$D$5:$E$10,2,FALSE))),TRUE),"Área sem limite — conferir",IF(J108&lt;TODAY(),"Prazo vencido",IF(J108&lt;=TODAY()+Premissas!$B$6,"Prazo próximo",IF(K108&lt;=IFERROR(VLOOKUP(B108,Premissas!$D$5:$E$10,2,FALSE),0),"Possível atendimento — conferir","Aguardar ordem"))))))))))</f>
        <v/>
      </c>
      <c r="N108">
        <f>IFERROR(INDEX(Premissas!$D$5:$D$10,ROW()-6),"")</f>
        <v/>
      </c>
      <c r="O108">
        <f>IFERROR(INDEX(Premissas!$G$5:$G$10,ROW()-6),"")</f>
        <v/>
      </c>
      <c r="P108">
        <f>IFERROR(INDEX(Premissas!$I$5:$I$8,ROW()-6),"")</f>
        <v/>
      </c>
    </row>
    <row r="109" ht="31" customHeight="1">
      <c r="A109" s="11" t="n"/>
      <c r="B109" s="11" t="n"/>
      <c r="C109" s="12" t="n"/>
      <c r="D109" s="24" t="n"/>
      <c r="E109" s="25" t="n"/>
      <c r="F109" s="12" t="n"/>
      <c r="G109" s="11" t="n"/>
      <c r="H109" s="12" t="n"/>
      <c r="I109" s="11" t="n"/>
      <c r="J109" s="26">
        <f>IF(OR(D109="",NOT(ISNUMBER(D109)),NOT(ISNUMBER(Premissas!$B$5))),"",IFERROR(INT(D109)+Premissas!$B$5,""))</f>
        <v/>
      </c>
      <c r="K109" s="16">
        <f>IF(OR(A109="",B109="",D109="",E109="",F109="",H109&lt;&gt;"Em espera",NOT(ISNUMBER(D109)),NOT(ISNUMBER(E109))),"",IFERROR(COUNTIFS($A$7:$A$126,A109,$B$7:$B$126,B109,$E$7:$E$126,E109,$F$7:$F$126,F109,$H$7:$H$126,"Em espera",$D$7:$D$126,"&lt;"&amp;D109)+COUNTIFS($A$7:A109,A109,$B$7:B109,B109,$E$7:E109,E109,$F$7:F109,F109,$H$7:H109,"Em espera",$D$7:D109,D109),""))</f>
        <v/>
      </c>
      <c r="L109" s="8">
        <f>IF(COUNTA(A109:I109)=0,"",IF(OR(A109="",B109="",C109="",D109="",E109="",F109="",G109="",H109=""),"Dados incompletos — conferir",IF(OR(NOT(ISNUMBER(D109)),NOT(ISNUMBER(E109)),NOT(ISNUMBER(Premissas!$B$6)),NOT(ISNUMBER(Premissas!$B$7))),"Datas ou limites inválidos — conferir",IF(H109&lt;&gt;"Em espera","Registro encerrado",IF(E109&lt;TODAY(),"Data desejada vencida — conferir",IF(E109&gt;TODAY()+Premissas!$B$7,"Fora da antecedência — conferir",IF(IFERROR(NOT(ISNUMBER(VLOOKUP(B109,Premissas!$D$5:$E$10,2,FALSE))),TRUE),"Área sem limite — conferir",IF(J109&lt;TODAY(),"Prazo vencido",IF(J109&lt;=TODAY()+Premissas!$B$6,"Prazo próximo",IF(K109&lt;=IFERROR(VLOOKUP(B109,Premissas!$D$5:$E$10,2,FALSE),0),"Possível atendimento — conferir","Aguardar ordem"))))))))))</f>
        <v/>
      </c>
      <c r="N109">
        <f>IFERROR(INDEX(Premissas!$D$5:$D$10,ROW()-6),"")</f>
        <v/>
      </c>
      <c r="O109">
        <f>IFERROR(INDEX(Premissas!$G$5:$G$10,ROW()-6),"")</f>
        <v/>
      </c>
      <c r="P109">
        <f>IFERROR(INDEX(Premissas!$I$5:$I$8,ROW()-6),"")</f>
        <v/>
      </c>
    </row>
    <row r="110" ht="31" customHeight="1">
      <c r="A110" s="11" t="n"/>
      <c r="B110" s="11" t="n"/>
      <c r="C110" s="12" t="n"/>
      <c r="D110" s="24" t="n"/>
      <c r="E110" s="25" t="n"/>
      <c r="F110" s="12" t="n"/>
      <c r="G110" s="11" t="n"/>
      <c r="H110" s="12" t="n"/>
      <c r="I110" s="11" t="n"/>
      <c r="J110" s="27">
        <f>IF(OR(D110="",NOT(ISNUMBER(D110)),NOT(ISNUMBER(Premissas!$B$5))),"",IFERROR(INT(D110)+Premissas!$B$5,""))</f>
        <v/>
      </c>
      <c r="K110" s="18">
        <f>IF(OR(A110="",B110="",D110="",E110="",F110="",H110&lt;&gt;"Em espera",NOT(ISNUMBER(D110)),NOT(ISNUMBER(E110))),"",IFERROR(COUNTIFS($A$7:$A$126,A110,$B$7:$B$126,B110,$E$7:$E$126,E110,$F$7:$F$126,F110,$H$7:$H$126,"Em espera",$D$7:$D$126,"&lt;"&amp;D110)+COUNTIFS($A$7:A110,A110,$B$7:B110,B110,$E$7:E110,E110,$F$7:F110,F110,$H$7:H110,"Em espera",$D$7:D110,D110),""))</f>
        <v/>
      </c>
      <c r="L110" s="5">
        <f>IF(COUNTA(A110:I110)=0,"",IF(OR(A110="",B110="",C110="",D110="",E110="",F110="",G110="",H110=""),"Dados incompletos — conferir",IF(OR(NOT(ISNUMBER(D110)),NOT(ISNUMBER(E110)),NOT(ISNUMBER(Premissas!$B$6)),NOT(ISNUMBER(Premissas!$B$7))),"Datas ou limites inválidos — conferir",IF(H110&lt;&gt;"Em espera","Registro encerrado",IF(E110&lt;TODAY(),"Data desejada vencida — conferir",IF(E110&gt;TODAY()+Premissas!$B$7,"Fora da antecedência — conferir",IF(IFERROR(NOT(ISNUMBER(VLOOKUP(B110,Premissas!$D$5:$E$10,2,FALSE))),TRUE),"Área sem limite — conferir",IF(J110&lt;TODAY(),"Prazo vencido",IF(J110&lt;=TODAY()+Premissas!$B$6,"Prazo próximo",IF(K110&lt;=IFERROR(VLOOKUP(B110,Premissas!$D$5:$E$10,2,FALSE),0),"Possível atendimento — conferir","Aguardar ordem"))))))))))</f>
        <v/>
      </c>
      <c r="N110">
        <f>IFERROR(INDEX(Premissas!$D$5:$D$10,ROW()-6),"")</f>
        <v/>
      </c>
      <c r="O110">
        <f>IFERROR(INDEX(Premissas!$G$5:$G$10,ROW()-6),"")</f>
        <v/>
      </c>
      <c r="P110">
        <f>IFERROR(INDEX(Premissas!$I$5:$I$8,ROW()-6),"")</f>
        <v/>
      </c>
    </row>
    <row r="111" ht="31" customHeight="1">
      <c r="A111" s="11" t="n"/>
      <c r="B111" s="11" t="n"/>
      <c r="C111" s="12" t="n"/>
      <c r="D111" s="24" t="n"/>
      <c r="E111" s="25" t="n"/>
      <c r="F111" s="12" t="n"/>
      <c r="G111" s="11" t="n"/>
      <c r="H111" s="12" t="n"/>
      <c r="I111" s="11" t="n"/>
      <c r="J111" s="26">
        <f>IF(OR(D111="",NOT(ISNUMBER(D111)),NOT(ISNUMBER(Premissas!$B$5))),"",IFERROR(INT(D111)+Premissas!$B$5,""))</f>
        <v/>
      </c>
      <c r="K111" s="16">
        <f>IF(OR(A111="",B111="",D111="",E111="",F111="",H111&lt;&gt;"Em espera",NOT(ISNUMBER(D111)),NOT(ISNUMBER(E111))),"",IFERROR(COUNTIFS($A$7:$A$126,A111,$B$7:$B$126,B111,$E$7:$E$126,E111,$F$7:$F$126,F111,$H$7:$H$126,"Em espera",$D$7:$D$126,"&lt;"&amp;D111)+COUNTIFS($A$7:A111,A111,$B$7:B111,B111,$E$7:E111,E111,$F$7:F111,F111,$H$7:H111,"Em espera",$D$7:D111,D111),""))</f>
        <v/>
      </c>
      <c r="L111" s="8">
        <f>IF(COUNTA(A111:I111)=0,"",IF(OR(A111="",B111="",C111="",D111="",E111="",F111="",G111="",H111=""),"Dados incompletos — conferir",IF(OR(NOT(ISNUMBER(D111)),NOT(ISNUMBER(E111)),NOT(ISNUMBER(Premissas!$B$6)),NOT(ISNUMBER(Premissas!$B$7))),"Datas ou limites inválidos — conferir",IF(H111&lt;&gt;"Em espera","Registro encerrado",IF(E111&lt;TODAY(),"Data desejada vencida — conferir",IF(E111&gt;TODAY()+Premissas!$B$7,"Fora da antecedência — conferir",IF(IFERROR(NOT(ISNUMBER(VLOOKUP(B111,Premissas!$D$5:$E$10,2,FALSE))),TRUE),"Área sem limite — conferir",IF(J111&lt;TODAY(),"Prazo vencido",IF(J111&lt;=TODAY()+Premissas!$B$6,"Prazo próximo",IF(K111&lt;=IFERROR(VLOOKUP(B111,Premissas!$D$5:$E$10,2,FALSE),0),"Possível atendimento — conferir","Aguardar ordem"))))))))))</f>
        <v/>
      </c>
      <c r="N111">
        <f>IFERROR(INDEX(Premissas!$D$5:$D$10,ROW()-6),"")</f>
        <v/>
      </c>
      <c r="O111">
        <f>IFERROR(INDEX(Premissas!$G$5:$G$10,ROW()-6),"")</f>
        <v/>
      </c>
      <c r="P111">
        <f>IFERROR(INDEX(Premissas!$I$5:$I$8,ROW()-6),"")</f>
        <v/>
      </c>
    </row>
    <row r="112" ht="31" customHeight="1">
      <c r="A112" s="11" t="n"/>
      <c r="B112" s="11" t="n"/>
      <c r="C112" s="12" t="n"/>
      <c r="D112" s="24" t="n"/>
      <c r="E112" s="25" t="n"/>
      <c r="F112" s="12" t="n"/>
      <c r="G112" s="11" t="n"/>
      <c r="H112" s="12" t="n"/>
      <c r="I112" s="11" t="n"/>
      <c r="J112" s="27">
        <f>IF(OR(D112="",NOT(ISNUMBER(D112)),NOT(ISNUMBER(Premissas!$B$5))),"",IFERROR(INT(D112)+Premissas!$B$5,""))</f>
        <v/>
      </c>
      <c r="K112" s="18">
        <f>IF(OR(A112="",B112="",D112="",E112="",F112="",H112&lt;&gt;"Em espera",NOT(ISNUMBER(D112)),NOT(ISNUMBER(E112))),"",IFERROR(COUNTIFS($A$7:$A$126,A112,$B$7:$B$126,B112,$E$7:$E$126,E112,$F$7:$F$126,F112,$H$7:$H$126,"Em espera",$D$7:$D$126,"&lt;"&amp;D112)+COUNTIFS($A$7:A112,A112,$B$7:B112,B112,$E$7:E112,E112,$F$7:F112,F112,$H$7:H112,"Em espera",$D$7:D112,D112),""))</f>
        <v/>
      </c>
      <c r="L112" s="5">
        <f>IF(COUNTA(A112:I112)=0,"",IF(OR(A112="",B112="",C112="",D112="",E112="",F112="",G112="",H112=""),"Dados incompletos — conferir",IF(OR(NOT(ISNUMBER(D112)),NOT(ISNUMBER(E112)),NOT(ISNUMBER(Premissas!$B$6)),NOT(ISNUMBER(Premissas!$B$7))),"Datas ou limites inválidos — conferir",IF(H112&lt;&gt;"Em espera","Registro encerrado",IF(E112&lt;TODAY(),"Data desejada vencida — conferir",IF(E112&gt;TODAY()+Premissas!$B$7,"Fora da antecedência — conferir",IF(IFERROR(NOT(ISNUMBER(VLOOKUP(B112,Premissas!$D$5:$E$10,2,FALSE))),TRUE),"Área sem limite — conferir",IF(J112&lt;TODAY(),"Prazo vencido",IF(J112&lt;=TODAY()+Premissas!$B$6,"Prazo próximo",IF(K112&lt;=IFERROR(VLOOKUP(B112,Premissas!$D$5:$E$10,2,FALSE),0),"Possível atendimento — conferir","Aguardar ordem"))))))))))</f>
        <v/>
      </c>
      <c r="N112">
        <f>IFERROR(INDEX(Premissas!$D$5:$D$10,ROW()-6),"")</f>
        <v/>
      </c>
      <c r="O112">
        <f>IFERROR(INDEX(Premissas!$G$5:$G$10,ROW()-6),"")</f>
        <v/>
      </c>
      <c r="P112">
        <f>IFERROR(INDEX(Premissas!$I$5:$I$8,ROW()-6),"")</f>
        <v/>
      </c>
    </row>
    <row r="113" ht="31" customHeight="1">
      <c r="A113" s="11" t="n"/>
      <c r="B113" s="11" t="n"/>
      <c r="C113" s="12" t="n"/>
      <c r="D113" s="24" t="n"/>
      <c r="E113" s="25" t="n"/>
      <c r="F113" s="12" t="n"/>
      <c r="G113" s="11" t="n"/>
      <c r="H113" s="12" t="n"/>
      <c r="I113" s="11" t="n"/>
      <c r="J113" s="26">
        <f>IF(OR(D113="",NOT(ISNUMBER(D113)),NOT(ISNUMBER(Premissas!$B$5))),"",IFERROR(INT(D113)+Premissas!$B$5,""))</f>
        <v/>
      </c>
      <c r="K113" s="16">
        <f>IF(OR(A113="",B113="",D113="",E113="",F113="",H113&lt;&gt;"Em espera",NOT(ISNUMBER(D113)),NOT(ISNUMBER(E113))),"",IFERROR(COUNTIFS($A$7:$A$126,A113,$B$7:$B$126,B113,$E$7:$E$126,E113,$F$7:$F$126,F113,$H$7:$H$126,"Em espera",$D$7:$D$126,"&lt;"&amp;D113)+COUNTIFS($A$7:A113,A113,$B$7:B113,B113,$E$7:E113,E113,$F$7:F113,F113,$H$7:H113,"Em espera",$D$7:D113,D113),""))</f>
        <v/>
      </c>
      <c r="L113" s="8">
        <f>IF(COUNTA(A113:I113)=0,"",IF(OR(A113="",B113="",C113="",D113="",E113="",F113="",G113="",H113=""),"Dados incompletos — conferir",IF(OR(NOT(ISNUMBER(D113)),NOT(ISNUMBER(E113)),NOT(ISNUMBER(Premissas!$B$6)),NOT(ISNUMBER(Premissas!$B$7))),"Datas ou limites inválidos — conferir",IF(H113&lt;&gt;"Em espera","Registro encerrado",IF(E113&lt;TODAY(),"Data desejada vencida — conferir",IF(E113&gt;TODAY()+Premissas!$B$7,"Fora da antecedência — conferir",IF(IFERROR(NOT(ISNUMBER(VLOOKUP(B113,Premissas!$D$5:$E$10,2,FALSE))),TRUE),"Área sem limite — conferir",IF(J113&lt;TODAY(),"Prazo vencido",IF(J113&lt;=TODAY()+Premissas!$B$6,"Prazo próximo",IF(K113&lt;=IFERROR(VLOOKUP(B113,Premissas!$D$5:$E$10,2,FALSE),0),"Possível atendimento — conferir","Aguardar ordem"))))))))))</f>
        <v/>
      </c>
      <c r="N113">
        <f>IFERROR(INDEX(Premissas!$D$5:$D$10,ROW()-6),"")</f>
        <v/>
      </c>
      <c r="O113">
        <f>IFERROR(INDEX(Premissas!$G$5:$G$10,ROW()-6),"")</f>
        <v/>
      </c>
      <c r="P113">
        <f>IFERROR(INDEX(Premissas!$I$5:$I$8,ROW()-6),"")</f>
        <v/>
      </c>
    </row>
    <row r="114" ht="31" customHeight="1">
      <c r="A114" s="11" t="n"/>
      <c r="B114" s="11" t="n"/>
      <c r="C114" s="12" t="n"/>
      <c r="D114" s="24" t="n"/>
      <c r="E114" s="25" t="n"/>
      <c r="F114" s="12" t="n"/>
      <c r="G114" s="11" t="n"/>
      <c r="H114" s="12" t="n"/>
      <c r="I114" s="11" t="n"/>
      <c r="J114" s="27">
        <f>IF(OR(D114="",NOT(ISNUMBER(D114)),NOT(ISNUMBER(Premissas!$B$5))),"",IFERROR(INT(D114)+Premissas!$B$5,""))</f>
        <v/>
      </c>
      <c r="K114" s="18">
        <f>IF(OR(A114="",B114="",D114="",E114="",F114="",H114&lt;&gt;"Em espera",NOT(ISNUMBER(D114)),NOT(ISNUMBER(E114))),"",IFERROR(COUNTIFS($A$7:$A$126,A114,$B$7:$B$126,B114,$E$7:$E$126,E114,$F$7:$F$126,F114,$H$7:$H$126,"Em espera",$D$7:$D$126,"&lt;"&amp;D114)+COUNTIFS($A$7:A114,A114,$B$7:B114,B114,$E$7:E114,E114,$F$7:F114,F114,$H$7:H114,"Em espera",$D$7:D114,D114),""))</f>
        <v/>
      </c>
      <c r="L114" s="5">
        <f>IF(COUNTA(A114:I114)=0,"",IF(OR(A114="",B114="",C114="",D114="",E114="",F114="",G114="",H114=""),"Dados incompletos — conferir",IF(OR(NOT(ISNUMBER(D114)),NOT(ISNUMBER(E114)),NOT(ISNUMBER(Premissas!$B$6)),NOT(ISNUMBER(Premissas!$B$7))),"Datas ou limites inválidos — conferir",IF(H114&lt;&gt;"Em espera","Registro encerrado",IF(E114&lt;TODAY(),"Data desejada vencida — conferir",IF(E114&gt;TODAY()+Premissas!$B$7,"Fora da antecedência — conferir",IF(IFERROR(NOT(ISNUMBER(VLOOKUP(B114,Premissas!$D$5:$E$10,2,FALSE))),TRUE),"Área sem limite — conferir",IF(J114&lt;TODAY(),"Prazo vencido",IF(J114&lt;=TODAY()+Premissas!$B$6,"Prazo próximo",IF(K114&lt;=IFERROR(VLOOKUP(B114,Premissas!$D$5:$E$10,2,FALSE),0),"Possível atendimento — conferir","Aguardar ordem"))))))))))</f>
        <v/>
      </c>
      <c r="N114">
        <f>IFERROR(INDEX(Premissas!$D$5:$D$10,ROW()-6),"")</f>
        <v/>
      </c>
      <c r="O114">
        <f>IFERROR(INDEX(Premissas!$G$5:$G$10,ROW()-6),"")</f>
        <v/>
      </c>
      <c r="P114">
        <f>IFERROR(INDEX(Premissas!$I$5:$I$8,ROW()-6),"")</f>
        <v/>
      </c>
    </row>
    <row r="115" ht="31" customHeight="1">
      <c r="A115" s="11" t="n"/>
      <c r="B115" s="11" t="n"/>
      <c r="C115" s="12" t="n"/>
      <c r="D115" s="24" t="n"/>
      <c r="E115" s="25" t="n"/>
      <c r="F115" s="12" t="n"/>
      <c r="G115" s="11" t="n"/>
      <c r="H115" s="12" t="n"/>
      <c r="I115" s="11" t="n"/>
      <c r="J115" s="26">
        <f>IF(OR(D115="",NOT(ISNUMBER(D115)),NOT(ISNUMBER(Premissas!$B$5))),"",IFERROR(INT(D115)+Premissas!$B$5,""))</f>
        <v/>
      </c>
      <c r="K115" s="16">
        <f>IF(OR(A115="",B115="",D115="",E115="",F115="",H115&lt;&gt;"Em espera",NOT(ISNUMBER(D115)),NOT(ISNUMBER(E115))),"",IFERROR(COUNTIFS($A$7:$A$126,A115,$B$7:$B$126,B115,$E$7:$E$126,E115,$F$7:$F$126,F115,$H$7:$H$126,"Em espera",$D$7:$D$126,"&lt;"&amp;D115)+COUNTIFS($A$7:A115,A115,$B$7:B115,B115,$E$7:E115,E115,$F$7:F115,F115,$H$7:H115,"Em espera",$D$7:D115,D115),""))</f>
        <v/>
      </c>
      <c r="L115" s="8">
        <f>IF(COUNTA(A115:I115)=0,"",IF(OR(A115="",B115="",C115="",D115="",E115="",F115="",G115="",H115=""),"Dados incompletos — conferir",IF(OR(NOT(ISNUMBER(D115)),NOT(ISNUMBER(E115)),NOT(ISNUMBER(Premissas!$B$6)),NOT(ISNUMBER(Premissas!$B$7))),"Datas ou limites inválidos — conferir",IF(H115&lt;&gt;"Em espera","Registro encerrado",IF(E115&lt;TODAY(),"Data desejada vencida — conferir",IF(E115&gt;TODAY()+Premissas!$B$7,"Fora da antecedência — conferir",IF(IFERROR(NOT(ISNUMBER(VLOOKUP(B115,Premissas!$D$5:$E$10,2,FALSE))),TRUE),"Área sem limite — conferir",IF(J115&lt;TODAY(),"Prazo vencido",IF(J115&lt;=TODAY()+Premissas!$B$6,"Prazo próximo",IF(K115&lt;=IFERROR(VLOOKUP(B115,Premissas!$D$5:$E$10,2,FALSE),0),"Possível atendimento — conferir","Aguardar ordem"))))))))))</f>
        <v/>
      </c>
      <c r="N115">
        <f>IFERROR(INDEX(Premissas!$D$5:$D$10,ROW()-6),"")</f>
        <v/>
      </c>
      <c r="O115">
        <f>IFERROR(INDEX(Premissas!$G$5:$G$10,ROW()-6),"")</f>
        <v/>
      </c>
      <c r="P115">
        <f>IFERROR(INDEX(Premissas!$I$5:$I$8,ROW()-6),"")</f>
        <v/>
      </c>
    </row>
    <row r="116" ht="31" customHeight="1">
      <c r="A116" s="11" t="n"/>
      <c r="B116" s="11" t="n"/>
      <c r="C116" s="12" t="n"/>
      <c r="D116" s="24" t="n"/>
      <c r="E116" s="25" t="n"/>
      <c r="F116" s="12" t="n"/>
      <c r="G116" s="11" t="n"/>
      <c r="H116" s="12" t="n"/>
      <c r="I116" s="11" t="n"/>
      <c r="J116" s="27">
        <f>IF(OR(D116="",NOT(ISNUMBER(D116)),NOT(ISNUMBER(Premissas!$B$5))),"",IFERROR(INT(D116)+Premissas!$B$5,""))</f>
        <v/>
      </c>
      <c r="K116" s="18">
        <f>IF(OR(A116="",B116="",D116="",E116="",F116="",H116&lt;&gt;"Em espera",NOT(ISNUMBER(D116)),NOT(ISNUMBER(E116))),"",IFERROR(COUNTIFS($A$7:$A$126,A116,$B$7:$B$126,B116,$E$7:$E$126,E116,$F$7:$F$126,F116,$H$7:$H$126,"Em espera",$D$7:$D$126,"&lt;"&amp;D116)+COUNTIFS($A$7:A116,A116,$B$7:B116,B116,$E$7:E116,E116,$F$7:F116,F116,$H$7:H116,"Em espera",$D$7:D116,D116),""))</f>
        <v/>
      </c>
      <c r="L116" s="5">
        <f>IF(COUNTA(A116:I116)=0,"",IF(OR(A116="",B116="",C116="",D116="",E116="",F116="",G116="",H116=""),"Dados incompletos — conferir",IF(OR(NOT(ISNUMBER(D116)),NOT(ISNUMBER(E116)),NOT(ISNUMBER(Premissas!$B$6)),NOT(ISNUMBER(Premissas!$B$7))),"Datas ou limites inválidos — conferir",IF(H116&lt;&gt;"Em espera","Registro encerrado",IF(E116&lt;TODAY(),"Data desejada vencida — conferir",IF(E116&gt;TODAY()+Premissas!$B$7,"Fora da antecedência — conferir",IF(IFERROR(NOT(ISNUMBER(VLOOKUP(B116,Premissas!$D$5:$E$10,2,FALSE))),TRUE),"Área sem limite — conferir",IF(J116&lt;TODAY(),"Prazo vencido",IF(J116&lt;=TODAY()+Premissas!$B$6,"Prazo próximo",IF(K116&lt;=IFERROR(VLOOKUP(B116,Premissas!$D$5:$E$10,2,FALSE),0),"Possível atendimento — conferir","Aguardar ordem"))))))))))</f>
        <v/>
      </c>
      <c r="N116">
        <f>IFERROR(INDEX(Premissas!$D$5:$D$10,ROW()-6),"")</f>
        <v/>
      </c>
      <c r="O116">
        <f>IFERROR(INDEX(Premissas!$G$5:$G$10,ROW()-6),"")</f>
        <v/>
      </c>
      <c r="P116">
        <f>IFERROR(INDEX(Premissas!$I$5:$I$8,ROW()-6),"")</f>
        <v/>
      </c>
    </row>
    <row r="117" ht="31" customHeight="1">
      <c r="A117" s="11" t="n"/>
      <c r="B117" s="11" t="n"/>
      <c r="C117" s="12" t="n"/>
      <c r="D117" s="24" t="n"/>
      <c r="E117" s="25" t="n"/>
      <c r="F117" s="12" t="n"/>
      <c r="G117" s="11" t="n"/>
      <c r="H117" s="12" t="n"/>
      <c r="I117" s="11" t="n"/>
      <c r="J117" s="26">
        <f>IF(OR(D117="",NOT(ISNUMBER(D117)),NOT(ISNUMBER(Premissas!$B$5))),"",IFERROR(INT(D117)+Premissas!$B$5,""))</f>
        <v/>
      </c>
      <c r="K117" s="16">
        <f>IF(OR(A117="",B117="",D117="",E117="",F117="",H117&lt;&gt;"Em espera",NOT(ISNUMBER(D117)),NOT(ISNUMBER(E117))),"",IFERROR(COUNTIFS($A$7:$A$126,A117,$B$7:$B$126,B117,$E$7:$E$126,E117,$F$7:$F$126,F117,$H$7:$H$126,"Em espera",$D$7:$D$126,"&lt;"&amp;D117)+COUNTIFS($A$7:A117,A117,$B$7:B117,B117,$E$7:E117,E117,$F$7:F117,F117,$H$7:H117,"Em espera",$D$7:D117,D117),""))</f>
        <v/>
      </c>
      <c r="L117" s="8">
        <f>IF(COUNTA(A117:I117)=0,"",IF(OR(A117="",B117="",C117="",D117="",E117="",F117="",G117="",H117=""),"Dados incompletos — conferir",IF(OR(NOT(ISNUMBER(D117)),NOT(ISNUMBER(E117)),NOT(ISNUMBER(Premissas!$B$6)),NOT(ISNUMBER(Premissas!$B$7))),"Datas ou limites inválidos — conferir",IF(H117&lt;&gt;"Em espera","Registro encerrado",IF(E117&lt;TODAY(),"Data desejada vencida — conferir",IF(E117&gt;TODAY()+Premissas!$B$7,"Fora da antecedência — conferir",IF(IFERROR(NOT(ISNUMBER(VLOOKUP(B117,Premissas!$D$5:$E$10,2,FALSE))),TRUE),"Área sem limite — conferir",IF(J117&lt;TODAY(),"Prazo vencido",IF(J117&lt;=TODAY()+Premissas!$B$6,"Prazo próximo",IF(K117&lt;=IFERROR(VLOOKUP(B117,Premissas!$D$5:$E$10,2,FALSE),0),"Possível atendimento — conferir","Aguardar ordem"))))))))))</f>
        <v/>
      </c>
      <c r="N117">
        <f>IFERROR(INDEX(Premissas!$D$5:$D$10,ROW()-6),"")</f>
        <v/>
      </c>
      <c r="O117">
        <f>IFERROR(INDEX(Premissas!$G$5:$G$10,ROW()-6),"")</f>
        <v/>
      </c>
      <c r="P117">
        <f>IFERROR(INDEX(Premissas!$I$5:$I$8,ROW()-6),"")</f>
        <v/>
      </c>
    </row>
    <row r="118" ht="31" customHeight="1">
      <c r="A118" s="11" t="n"/>
      <c r="B118" s="11" t="n"/>
      <c r="C118" s="12" t="n"/>
      <c r="D118" s="24" t="n"/>
      <c r="E118" s="25" t="n"/>
      <c r="F118" s="12" t="n"/>
      <c r="G118" s="11" t="n"/>
      <c r="H118" s="12" t="n"/>
      <c r="I118" s="11" t="n"/>
      <c r="J118" s="27">
        <f>IF(OR(D118="",NOT(ISNUMBER(D118)),NOT(ISNUMBER(Premissas!$B$5))),"",IFERROR(INT(D118)+Premissas!$B$5,""))</f>
        <v/>
      </c>
      <c r="K118" s="18">
        <f>IF(OR(A118="",B118="",D118="",E118="",F118="",H118&lt;&gt;"Em espera",NOT(ISNUMBER(D118)),NOT(ISNUMBER(E118))),"",IFERROR(COUNTIFS($A$7:$A$126,A118,$B$7:$B$126,B118,$E$7:$E$126,E118,$F$7:$F$126,F118,$H$7:$H$126,"Em espera",$D$7:$D$126,"&lt;"&amp;D118)+COUNTIFS($A$7:A118,A118,$B$7:B118,B118,$E$7:E118,E118,$F$7:F118,F118,$H$7:H118,"Em espera",$D$7:D118,D118),""))</f>
        <v/>
      </c>
      <c r="L118" s="5">
        <f>IF(COUNTA(A118:I118)=0,"",IF(OR(A118="",B118="",C118="",D118="",E118="",F118="",G118="",H118=""),"Dados incompletos — conferir",IF(OR(NOT(ISNUMBER(D118)),NOT(ISNUMBER(E118)),NOT(ISNUMBER(Premissas!$B$6)),NOT(ISNUMBER(Premissas!$B$7))),"Datas ou limites inválidos — conferir",IF(H118&lt;&gt;"Em espera","Registro encerrado",IF(E118&lt;TODAY(),"Data desejada vencida — conferir",IF(E118&gt;TODAY()+Premissas!$B$7,"Fora da antecedência — conferir",IF(IFERROR(NOT(ISNUMBER(VLOOKUP(B118,Premissas!$D$5:$E$10,2,FALSE))),TRUE),"Área sem limite — conferir",IF(J118&lt;TODAY(),"Prazo vencido",IF(J118&lt;=TODAY()+Premissas!$B$6,"Prazo próximo",IF(K118&lt;=IFERROR(VLOOKUP(B118,Premissas!$D$5:$E$10,2,FALSE),0),"Possível atendimento — conferir","Aguardar ordem"))))))))))</f>
        <v/>
      </c>
      <c r="N118">
        <f>IFERROR(INDEX(Premissas!$D$5:$D$10,ROW()-6),"")</f>
        <v/>
      </c>
      <c r="O118">
        <f>IFERROR(INDEX(Premissas!$G$5:$G$10,ROW()-6),"")</f>
        <v/>
      </c>
      <c r="P118">
        <f>IFERROR(INDEX(Premissas!$I$5:$I$8,ROW()-6),"")</f>
        <v/>
      </c>
    </row>
    <row r="119" ht="31" customHeight="1">
      <c r="A119" s="11" t="n"/>
      <c r="B119" s="11" t="n"/>
      <c r="C119" s="12" t="n"/>
      <c r="D119" s="24" t="n"/>
      <c r="E119" s="25" t="n"/>
      <c r="F119" s="12" t="n"/>
      <c r="G119" s="11" t="n"/>
      <c r="H119" s="12" t="n"/>
      <c r="I119" s="11" t="n"/>
      <c r="J119" s="26">
        <f>IF(OR(D119="",NOT(ISNUMBER(D119)),NOT(ISNUMBER(Premissas!$B$5))),"",IFERROR(INT(D119)+Premissas!$B$5,""))</f>
        <v/>
      </c>
      <c r="K119" s="16">
        <f>IF(OR(A119="",B119="",D119="",E119="",F119="",H119&lt;&gt;"Em espera",NOT(ISNUMBER(D119)),NOT(ISNUMBER(E119))),"",IFERROR(COUNTIFS($A$7:$A$126,A119,$B$7:$B$126,B119,$E$7:$E$126,E119,$F$7:$F$126,F119,$H$7:$H$126,"Em espera",$D$7:$D$126,"&lt;"&amp;D119)+COUNTIFS($A$7:A119,A119,$B$7:B119,B119,$E$7:E119,E119,$F$7:F119,F119,$H$7:H119,"Em espera",$D$7:D119,D119),""))</f>
        <v/>
      </c>
      <c r="L119" s="8">
        <f>IF(COUNTA(A119:I119)=0,"",IF(OR(A119="",B119="",C119="",D119="",E119="",F119="",G119="",H119=""),"Dados incompletos — conferir",IF(OR(NOT(ISNUMBER(D119)),NOT(ISNUMBER(E119)),NOT(ISNUMBER(Premissas!$B$6)),NOT(ISNUMBER(Premissas!$B$7))),"Datas ou limites inválidos — conferir",IF(H119&lt;&gt;"Em espera","Registro encerrado",IF(E119&lt;TODAY(),"Data desejada vencida — conferir",IF(E119&gt;TODAY()+Premissas!$B$7,"Fora da antecedência — conferir",IF(IFERROR(NOT(ISNUMBER(VLOOKUP(B119,Premissas!$D$5:$E$10,2,FALSE))),TRUE),"Área sem limite — conferir",IF(J119&lt;TODAY(),"Prazo vencido",IF(J119&lt;=TODAY()+Premissas!$B$6,"Prazo próximo",IF(K119&lt;=IFERROR(VLOOKUP(B119,Premissas!$D$5:$E$10,2,FALSE),0),"Possível atendimento — conferir","Aguardar ordem"))))))))))</f>
        <v/>
      </c>
      <c r="N119">
        <f>IFERROR(INDEX(Premissas!$D$5:$D$10,ROW()-6),"")</f>
        <v/>
      </c>
      <c r="O119">
        <f>IFERROR(INDEX(Premissas!$G$5:$G$10,ROW()-6),"")</f>
        <v/>
      </c>
      <c r="P119">
        <f>IFERROR(INDEX(Premissas!$I$5:$I$8,ROW()-6),"")</f>
        <v/>
      </c>
    </row>
    <row r="120" ht="31" customHeight="1">
      <c r="A120" s="11" t="n"/>
      <c r="B120" s="11" t="n"/>
      <c r="C120" s="12" t="n"/>
      <c r="D120" s="24" t="n"/>
      <c r="E120" s="25" t="n"/>
      <c r="F120" s="12" t="n"/>
      <c r="G120" s="11" t="n"/>
      <c r="H120" s="12" t="n"/>
      <c r="I120" s="11" t="n"/>
      <c r="J120" s="27">
        <f>IF(OR(D120="",NOT(ISNUMBER(D120)),NOT(ISNUMBER(Premissas!$B$5))),"",IFERROR(INT(D120)+Premissas!$B$5,""))</f>
        <v/>
      </c>
      <c r="K120" s="18">
        <f>IF(OR(A120="",B120="",D120="",E120="",F120="",H120&lt;&gt;"Em espera",NOT(ISNUMBER(D120)),NOT(ISNUMBER(E120))),"",IFERROR(COUNTIFS($A$7:$A$126,A120,$B$7:$B$126,B120,$E$7:$E$126,E120,$F$7:$F$126,F120,$H$7:$H$126,"Em espera",$D$7:$D$126,"&lt;"&amp;D120)+COUNTIFS($A$7:A120,A120,$B$7:B120,B120,$E$7:E120,E120,$F$7:F120,F120,$H$7:H120,"Em espera",$D$7:D120,D120),""))</f>
        <v/>
      </c>
      <c r="L120" s="5">
        <f>IF(COUNTA(A120:I120)=0,"",IF(OR(A120="",B120="",C120="",D120="",E120="",F120="",G120="",H120=""),"Dados incompletos — conferir",IF(OR(NOT(ISNUMBER(D120)),NOT(ISNUMBER(E120)),NOT(ISNUMBER(Premissas!$B$6)),NOT(ISNUMBER(Premissas!$B$7))),"Datas ou limites inválidos — conferir",IF(H120&lt;&gt;"Em espera","Registro encerrado",IF(E120&lt;TODAY(),"Data desejada vencida — conferir",IF(E120&gt;TODAY()+Premissas!$B$7,"Fora da antecedência — conferir",IF(IFERROR(NOT(ISNUMBER(VLOOKUP(B120,Premissas!$D$5:$E$10,2,FALSE))),TRUE),"Área sem limite — conferir",IF(J120&lt;TODAY(),"Prazo vencido",IF(J120&lt;=TODAY()+Premissas!$B$6,"Prazo próximo",IF(K120&lt;=IFERROR(VLOOKUP(B120,Premissas!$D$5:$E$10,2,FALSE),0),"Possível atendimento — conferir","Aguardar ordem"))))))))))</f>
        <v/>
      </c>
      <c r="N120">
        <f>IFERROR(INDEX(Premissas!$D$5:$D$10,ROW()-6),"")</f>
        <v/>
      </c>
      <c r="O120">
        <f>IFERROR(INDEX(Premissas!$G$5:$G$10,ROW()-6),"")</f>
        <v/>
      </c>
      <c r="P120">
        <f>IFERROR(INDEX(Premissas!$I$5:$I$8,ROW()-6),"")</f>
        <v/>
      </c>
    </row>
    <row r="121" ht="31" customHeight="1">
      <c r="A121" s="11" t="n"/>
      <c r="B121" s="11" t="n"/>
      <c r="C121" s="12" t="n"/>
      <c r="D121" s="24" t="n"/>
      <c r="E121" s="25" t="n"/>
      <c r="F121" s="12" t="n"/>
      <c r="G121" s="11" t="n"/>
      <c r="H121" s="12" t="n"/>
      <c r="I121" s="11" t="n"/>
      <c r="J121" s="26">
        <f>IF(OR(D121="",NOT(ISNUMBER(D121)),NOT(ISNUMBER(Premissas!$B$5))),"",IFERROR(INT(D121)+Premissas!$B$5,""))</f>
        <v/>
      </c>
      <c r="K121" s="16">
        <f>IF(OR(A121="",B121="",D121="",E121="",F121="",H121&lt;&gt;"Em espera",NOT(ISNUMBER(D121)),NOT(ISNUMBER(E121))),"",IFERROR(COUNTIFS($A$7:$A$126,A121,$B$7:$B$126,B121,$E$7:$E$126,E121,$F$7:$F$126,F121,$H$7:$H$126,"Em espera",$D$7:$D$126,"&lt;"&amp;D121)+COUNTIFS($A$7:A121,A121,$B$7:B121,B121,$E$7:E121,E121,$F$7:F121,F121,$H$7:H121,"Em espera",$D$7:D121,D121),""))</f>
        <v/>
      </c>
      <c r="L121" s="8">
        <f>IF(COUNTA(A121:I121)=0,"",IF(OR(A121="",B121="",C121="",D121="",E121="",F121="",G121="",H121=""),"Dados incompletos — conferir",IF(OR(NOT(ISNUMBER(D121)),NOT(ISNUMBER(E121)),NOT(ISNUMBER(Premissas!$B$6)),NOT(ISNUMBER(Premissas!$B$7))),"Datas ou limites inválidos — conferir",IF(H121&lt;&gt;"Em espera","Registro encerrado",IF(E121&lt;TODAY(),"Data desejada vencida — conferir",IF(E121&gt;TODAY()+Premissas!$B$7,"Fora da antecedência — conferir",IF(IFERROR(NOT(ISNUMBER(VLOOKUP(B121,Premissas!$D$5:$E$10,2,FALSE))),TRUE),"Área sem limite — conferir",IF(J121&lt;TODAY(),"Prazo vencido",IF(J121&lt;=TODAY()+Premissas!$B$6,"Prazo próximo",IF(K121&lt;=IFERROR(VLOOKUP(B121,Premissas!$D$5:$E$10,2,FALSE),0),"Possível atendimento — conferir","Aguardar ordem"))))))))))</f>
        <v/>
      </c>
      <c r="N121">
        <f>IFERROR(INDEX(Premissas!$D$5:$D$10,ROW()-6),"")</f>
        <v/>
      </c>
      <c r="O121">
        <f>IFERROR(INDEX(Premissas!$G$5:$G$10,ROW()-6),"")</f>
        <v/>
      </c>
      <c r="P121">
        <f>IFERROR(INDEX(Premissas!$I$5:$I$8,ROW()-6),"")</f>
        <v/>
      </c>
    </row>
    <row r="122" ht="31" customHeight="1">
      <c r="A122" s="11" t="n"/>
      <c r="B122" s="11" t="n"/>
      <c r="C122" s="12" t="n"/>
      <c r="D122" s="24" t="n"/>
      <c r="E122" s="25" t="n"/>
      <c r="F122" s="12" t="n"/>
      <c r="G122" s="11" t="n"/>
      <c r="H122" s="12" t="n"/>
      <c r="I122" s="11" t="n"/>
      <c r="J122" s="27">
        <f>IF(OR(D122="",NOT(ISNUMBER(D122)),NOT(ISNUMBER(Premissas!$B$5))),"",IFERROR(INT(D122)+Premissas!$B$5,""))</f>
        <v/>
      </c>
      <c r="K122" s="18">
        <f>IF(OR(A122="",B122="",D122="",E122="",F122="",H122&lt;&gt;"Em espera",NOT(ISNUMBER(D122)),NOT(ISNUMBER(E122))),"",IFERROR(COUNTIFS($A$7:$A$126,A122,$B$7:$B$126,B122,$E$7:$E$126,E122,$F$7:$F$126,F122,$H$7:$H$126,"Em espera",$D$7:$D$126,"&lt;"&amp;D122)+COUNTIFS($A$7:A122,A122,$B$7:B122,B122,$E$7:E122,E122,$F$7:F122,F122,$H$7:H122,"Em espera",$D$7:D122,D122),""))</f>
        <v/>
      </c>
      <c r="L122" s="5">
        <f>IF(COUNTA(A122:I122)=0,"",IF(OR(A122="",B122="",C122="",D122="",E122="",F122="",G122="",H122=""),"Dados incompletos — conferir",IF(OR(NOT(ISNUMBER(D122)),NOT(ISNUMBER(E122)),NOT(ISNUMBER(Premissas!$B$6)),NOT(ISNUMBER(Premissas!$B$7))),"Datas ou limites inválidos — conferir",IF(H122&lt;&gt;"Em espera","Registro encerrado",IF(E122&lt;TODAY(),"Data desejada vencida — conferir",IF(E122&gt;TODAY()+Premissas!$B$7,"Fora da antecedência — conferir",IF(IFERROR(NOT(ISNUMBER(VLOOKUP(B122,Premissas!$D$5:$E$10,2,FALSE))),TRUE),"Área sem limite — conferir",IF(J122&lt;TODAY(),"Prazo vencido",IF(J122&lt;=TODAY()+Premissas!$B$6,"Prazo próximo",IF(K122&lt;=IFERROR(VLOOKUP(B122,Premissas!$D$5:$E$10,2,FALSE),0),"Possível atendimento — conferir","Aguardar ordem"))))))))))</f>
        <v/>
      </c>
      <c r="N122">
        <f>IFERROR(INDEX(Premissas!$D$5:$D$10,ROW()-6),"")</f>
        <v/>
      </c>
      <c r="O122">
        <f>IFERROR(INDEX(Premissas!$G$5:$G$10,ROW()-6),"")</f>
        <v/>
      </c>
      <c r="P122">
        <f>IFERROR(INDEX(Premissas!$I$5:$I$8,ROW()-6),"")</f>
        <v/>
      </c>
    </row>
    <row r="123" ht="31" customHeight="1">
      <c r="A123" s="11" t="n"/>
      <c r="B123" s="11" t="n"/>
      <c r="C123" s="12" t="n"/>
      <c r="D123" s="24" t="n"/>
      <c r="E123" s="25" t="n"/>
      <c r="F123" s="12" t="n"/>
      <c r="G123" s="11" t="n"/>
      <c r="H123" s="12" t="n"/>
      <c r="I123" s="11" t="n"/>
      <c r="J123" s="26">
        <f>IF(OR(D123="",NOT(ISNUMBER(D123)),NOT(ISNUMBER(Premissas!$B$5))),"",IFERROR(INT(D123)+Premissas!$B$5,""))</f>
        <v/>
      </c>
      <c r="K123" s="16">
        <f>IF(OR(A123="",B123="",D123="",E123="",F123="",H123&lt;&gt;"Em espera",NOT(ISNUMBER(D123)),NOT(ISNUMBER(E123))),"",IFERROR(COUNTIFS($A$7:$A$126,A123,$B$7:$B$126,B123,$E$7:$E$126,E123,$F$7:$F$126,F123,$H$7:$H$126,"Em espera",$D$7:$D$126,"&lt;"&amp;D123)+COUNTIFS($A$7:A123,A123,$B$7:B123,B123,$E$7:E123,E123,$F$7:F123,F123,$H$7:H123,"Em espera",$D$7:D123,D123),""))</f>
        <v/>
      </c>
      <c r="L123" s="8">
        <f>IF(COUNTA(A123:I123)=0,"",IF(OR(A123="",B123="",C123="",D123="",E123="",F123="",G123="",H123=""),"Dados incompletos — conferir",IF(OR(NOT(ISNUMBER(D123)),NOT(ISNUMBER(E123)),NOT(ISNUMBER(Premissas!$B$6)),NOT(ISNUMBER(Premissas!$B$7))),"Datas ou limites inválidos — conferir",IF(H123&lt;&gt;"Em espera","Registro encerrado",IF(E123&lt;TODAY(),"Data desejada vencida — conferir",IF(E123&gt;TODAY()+Premissas!$B$7,"Fora da antecedência — conferir",IF(IFERROR(NOT(ISNUMBER(VLOOKUP(B123,Premissas!$D$5:$E$10,2,FALSE))),TRUE),"Área sem limite — conferir",IF(J123&lt;TODAY(),"Prazo vencido",IF(J123&lt;=TODAY()+Premissas!$B$6,"Prazo próximo",IF(K123&lt;=IFERROR(VLOOKUP(B123,Premissas!$D$5:$E$10,2,FALSE),0),"Possível atendimento — conferir","Aguardar ordem"))))))))))</f>
        <v/>
      </c>
      <c r="N123">
        <f>IFERROR(INDEX(Premissas!$D$5:$D$10,ROW()-6),"")</f>
        <v/>
      </c>
      <c r="O123">
        <f>IFERROR(INDEX(Premissas!$G$5:$G$10,ROW()-6),"")</f>
        <v/>
      </c>
      <c r="P123">
        <f>IFERROR(INDEX(Premissas!$I$5:$I$8,ROW()-6),"")</f>
        <v/>
      </c>
    </row>
    <row r="124" ht="31" customHeight="1">
      <c r="A124" s="11" t="n"/>
      <c r="B124" s="11" t="n"/>
      <c r="C124" s="12" t="n"/>
      <c r="D124" s="24" t="n"/>
      <c r="E124" s="25" t="n"/>
      <c r="F124" s="12" t="n"/>
      <c r="G124" s="11" t="n"/>
      <c r="H124" s="12" t="n"/>
      <c r="I124" s="11" t="n"/>
      <c r="J124" s="27">
        <f>IF(OR(D124="",NOT(ISNUMBER(D124)),NOT(ISNUMBER(Premissas!$B$5))),"",IFERROR(INT(D124)+Premissas!$B$5,""))</f>
        <v/>
      </c>
      <c r="K124" s="18">
        <f>IF(OR(A124="",B124="",D124="",E124="",F124="",H124&lt;&gt;"Em espera",NOT(ISNUMBER(D124)),NOT(ISNUMBER(E124))),"",IFERROR(COUNTIFS($A$7:$A$126,A124,$B$7:$B$126,B124,$E$7:$E$126,E124,$F$7:$F$126,F124,$H$7:$H$126,"Em espera",$D$7:$D$126,"&lt;"&amp;D124)+COUNTIFS($A$7:A124,A124,$B$7:B124,B124,$E$7:E124,E124,$F$7:F124,F124,$H$7:H124,"Em espera",$D$7:D124,D124),""))</f>
        <v/>
      </c>
      <c r="L124" s="5">
        <f>IF(COUNTA(A124:I124)=0,"",IF(OR(A124="",B124="",C124="",D124="",E124="",F124="",G124="",H124=""),"Dados incompletos — conferir",IF(OR(NOT(ISNUMBER(D124)),NOT(ISNUMBER(E124)),NOT(ISNUMBER(Premissas!$B$6)),NOT(ISNUMBER(Premissas!$B$7))),"Datas ou limites inválidos — conferir",IF(H124&lt;&gt;"Em espera","Registro encerrado",IF(E124&lt;TODAY(),"Data desejada vencida — conferir",IF(E124&gt;TODAY()+Premissas!$B$7,"Fora da antecedência — conferir",IF(IFERROR(NOT(ISNUMBER(VLOOKUP(B124,Premissas!$D$5:$E$10,2,FALSE))),TRUE),"Área sem limite — conferir",IF(J124&lt;TODAY(),"Prazo vencido",IF(J124&lt;=TODAY()+Premissas!$B$6,"Prazo próximo",IF(K124&lt;=IFERROR(VLOOKUP(B124,Premissas!$D$5:$E$10,2,FALSE),0),"Possível atendimento — conferir","Aguardar ordem"))))))))))</f>
        <v/>
      </c>
      <c r="N124">
        <f>IFERROR(INDEX(Premissas!$D$5:$D$10,ROW()-6),"")</f>
        <v/>
      </c>
      <c r="O124">
        <f>IFERROR(INDEX(Premissas!$G$5:$G$10,ROW()-6),"")</f>
        <v/>
      </c>
      <c r="P124">
        <f>IFERROR(INDEX(Premissas!$I$5:$I$8,ROW()-6),"")</f>
        <v/>
      </c>
    </row>
    <row r="125" ht="31" customHeight="1">
      <c r="A125" s="11" t="n"/>
      <c r="B125" s="11" t="n"/>
      <c r="C125" s="12" t="n"/>
      <c r="D125" s="24" t="n"/>
      <c r="E125" s="25" t="n"/>
      <c r="F125" s="12" t="n"/>
      <c r="G125" s="11" t="n"/>
      <c r="H125" s="12" t="n"/>
      <c r="I125" s="11" t="n"/>
      <c r="J125" s="26">
        <f>IF(OR(D125="",NOT(ISNUMBER(D125)),NOT(ISNUMBER(Premissas!$B$5))),"",IFERROR(INT(D125)+Premissas!$B$5,""))</f>
        <v/>
      </c>
      <c r="K125" s="16">
        <f>IF(OR(A125="",B125="",D125="",E125="",F125="",H125&lt;&gt;"Em espera",NOT(ISNUMBER(D125)),NOT(ISNUMBER(E125))),"",IFERROR(COUNTIFS($A$7:$A$126,A125,$B$7:$B$126,B125,$E$7:$E$126,E125,$F$7:$F$126,F125,$H$7:$H$126,"Em espera",$D$7:$D$126,"&lt;"&amp;D125)+COUNTIFS($A$7:A125,A125,$B$7:B125,B125,$E$7:E125,E125,$F$7:F125,F125,$H$7:H125,"Em espera",$D$7:D125,D125),""))</f>
        <v/>
      </c>
      <c r="L125" s="8">
        <f>IF(COUNTA(A125:I125)=0,"",IF(OR(A125="",B125="",C125="",D125="",E125="",F125="",G125="",H125=""),"Dados incompletos — conferir",IF(OR(NOT(ISNUMBER(D125)),NOT(ISNUMBER(E125)),NOT(ISNUMBER(Premissas!$B$6)),NOT(ISNUMBER(Premissas!$B$7))),"Datas ou limites inválidos — conferir",IF(H125&lt;&gt;"Em espera","Registro encerrado",IF(E125&lt;TODAY(),"Data desejada vencida — conferir",IF(E125&gt;TODAY()+Premissas!$B$7,"Fora da antecedência — conferir",IF(IFERROR(NOT(ISNUMBER(VLOOKUP(B125,Premissas!$D$5:$E$10,2,FALSE))),TRUE),"Área sem limite — conferir",IF(J125&lt;TODAY(),"Prazo vencido",IF(J125&lt;=TODAY()+Premissas!$B$6,"Prazo próximo",IF(K125&lt;=IFERROR(VLOOKUP(B125,Premissas!$D$5:$E$10,2,FALSE),0),"Possível atendimento — conferir","Aguardar ordem"))))))))))</f>
        <v/>
      </c>
      <c r="N125">
        <f>IFERROR(INDEX(Premissas!$D$5:$D$10,ROW()-6),"")</f>
        <v/>
      </c>
      <c r="O125">
        <f>IFERROR(INDEX(Premissas!$G$5:$G$10,ROW()-6),"")</f>
        <v/>
      </c>
      <c r="P125">
        <f>IFERROR(INDEX(Premissas!$I$5:$I$8,ROW()-6),"")</f>
        <v/>
      </c>
    </row>
    <row r="126" ht="31" customHeight="1">
      <c r="A126" s="11" t="n"/>
      <c r="B126" s="11" t="n"/>
      <c r="C126" s="12" t="n"/>
      <c r="D126" s="24" t="n"/>
      <c r="E126" s="25" t="n"/>
      <c r="F126" s="12" t="n"/>
      <c r="G126" s="11" t="n"/>
      <c r="H126" s="12" t="n"/>
      <c r="I126" s="11" t="n"/>
      <c r="J126" s="27">
        <f>IF(OR(D126="",NOT(ISNUMBER(D126)),NOT(ISNUMBER(Premissas!$B$5))),"",IFERROR(INT(D126)+Premissas!$B$5,""))</f>
        <v/>
      </c>
      <c r="K126" s="18">
        <f>IF(OR(A126="",B126="",D126="",E126="",F126="",H126&lt;&gt;"Em espera",NOT(ISNUMBER(D126)),NOT(ISNUMBER(E126))),"",IFERROR(COUNTIFS($A$7:$A$126,A126,$B$7:$B$126,B126,$E$7:$E$126,E126,$F$7:$F$126,F126,$H$7:$H$126,"Em espera",$D$7:$D$126,"&lt;"&amp;D126)+COUNTIFS($A$7:A126,A126,$B$7:B126,B126,$E$7:E126,E126,$F$7:F126,F126,$H$7:H126,"Em espera",$D$7:D126,D126),""))</f>
        <v/>
      </c>
      <c r="L126" s="5">
        <f>IF(COUNTA(A126:I126)=0,"",IF(OR(A126="",B126="",C126="",D126="",E126="",F126="",G126="",H126=""),"Dados incompletos — conferir",IF(OR(NOT(ISNUMBER(D126)),NOT(ISNUMBER(E126)),NOT(ISNUMBER(Premissas!$B$6)),NOT(ISNUMBER(Premissas!$B$7))),"Datas ou limites inválidos — conferir",IF(H126&lt;&gt;"Em espera","Registro encerrado",IF(E126&lt;TODAY(),"Data desejada vencida — conferir",IF(E126&gt;TODAY()+Premissas!$B$7,"Fora da antecedência — conferir",IF(IFERROR(NOT(ISNUMBER(VLOOKUP(B126,Premissas!$D$5:$E$10,2,FALSE))),TRUE),"Área sem limite — conferir",IF(J126&lt;TODAY(),"Prazo vencido",IF(J126&lt;=TODAY()+Premissas!$B$6,"Prazo próximo",IF(K126&lt;=IFERROR(VLOOKUP(B126,Premissas!$D$5:$E$10,2,FALSE),0),"Possível atendimento — conferir","Aguardar ordem"))))))))))</f>
        <v/>
      </c>
      <c r="N126">
        <f>IFERROR(INDEX(Premissas!$D$5:$D$10,ROW()-6),"")</f>
        <v/>
      </c>
      <c r="O126">
        <f>IFERROR(INDEX(Premissas!$G$5:$G$10,ROW()-6),"")</f>
        <v/>
      </c>
      <c r="P126">
        <f>IFERROR(INDEX(Premissas!$I$5:$I$8,ROW()-6),"")</f>
        <v/>
      </c>
    </row>
  </sheetData>
  <autoFilter ref="A6:L126"/>
  <mergeCells count="1">
    <mergeCell ref="A1:L1"/>
  </mergeCells>
  <conditionalFormatting sqref="H7:H126">
    <cfRule type="expression" priority="1" dxfId="3">
      <formula>$H7="Confirmado"</formula>
    </cfRule>
    <cfRule type="expression" priority="2" dxfId="2">
      <formula>$H7="Em espera"</formula>
    </cfRule>
    <cfRule type="expression" priority="3" dxfId="1">
      <formula>OR($H7="Cancelado",$H7="Não atendido")</formula>
    </cfRule>
  </conditionalFormatting>
  <conditionalFormatting sqref="J7:J126">
    <cfRule type="expression" priority="4" dxfId="1">
      <formula>AND($H7="Em espera",$J7&lt;&gt;"",$J7&lt;TODAY())</formula>
    </cfRule>
  </conditionalFormatting>
  <conditionalFormatting sqref="K7:K126">
    <cfRule type="expression" priority="5" dxfId="3">
      <formula>$K7=1</formula>
    </cfRule>
  </conditionalFormatting>
  <conditionalFormatting sqref="L7:L126">
    <cfRule type="expression" priority="6" dxfId="3">
      <formula>$L7="Possível atendimento — conferir"</formula>
    </cfRule>
    <cfRule type="expression" priority="7" dxfId="1">
      <formula>OR($L7="Prazo vencido",$L7="Dados incompletos — conferir",$L7="Fora da antecedência — conferir",$L7="Data desejada vencida — conferir",$L7="Datas ou limites inválidos — conferir",$L7="Área sem limite — conferir")</formula>
    </cfRule>
    <cfRule type="expression" priority="8" dxfId="2">
      <formula>$L7="Prazo próximo"</formula>
    </cfRule>
  </conditionalFormatting>
  <dataValidations count="5">
    <dataValidation sqref="B7:B126" showDropDown="0" showInputMessage="0" showErrorMessage="0" allowBlank="0" errorTitle="Área não cadastrada" error="Selecione uma área cadastrada na aba Premissas." promptTitle="Área comum" prompt="Escolha uma área da lista editável em Premissas." type="list">
      <formula1>$N$7:$N$12</formula1>
    </dataValidation>
    <dataValidation sqref="F7:F126" showDropDown="0" showInputMessage="0" showErrorMessage="0" allowBlank="0" errorTitle="Período inválido" error="Selecione um período cadastrado na aba Premissas." promptTitle="Período" prompt="Escolha um período disponível." type="list">
      <formula1>$O$7:$O$12</formula1>
    </dataValidation>
    <dataValidation sqref="H7:H126" showDropDown="0" showInputMessage="0" showErrorMessage="0" allowBlank="0" errorTitle="Situação inválida" error="Selecione uma situação cadastrada na aba Premissas." promptTitle="Situação" prompt="Escolha a situação atual do pedido." type="list">
      <formula1>$P$7:$P$10</formula1>
    </dataValidation>
    <dataValidation sqref="D7:D126" showDropDown="0" showInputMessage="0" showErrorMessage="0" allowBlank="0" errorTitle="Data de pedido inválida" error="Informe uma data de pedido dentro do intervalo permitido." promptTitle="Pedido em" prompt="Informe a data e a hora em que o pedido foi registrado." type="date" operator="between">
      <formula1>DATE(2025,9,19)</formula1>
      <formula2>DATE(2026,9,20)</formula2>
    </dataValidation>
    <dataValidation sqref="E7:E126" showDropDown="0" showInputMessage="0" showErrorMessage="0" allowBlank="0" errorTitle="Data desejada inválida" error="Informe uma data desejada entre hoje e o limite de dois anos." promptTitle="Data desejada" prompt="A antecedência configurada também será conferida pelo alerta." type="date" operator="between">
      <formula1>DATE(2026,9,19)</formula1>
      <formula2>DATE(2028,9,18)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3" customWidth="1" min="1" max="1"/>
    <col width="15" customWidth="1" min="2" max="2"/>
    <col width="3" customWidth="1" min="3" max="3"/>
    <col width="27" customWidth="1" min="4" max="4"/>
    <col width="22" customWidth="1" min="5" max="5"/>
    <col width="3" customWidth="1" min="6" max="6"/>
    <col width="22" customWidth="1" min="7" max="7"/>
    <col width="3" customWidth="1" min="8" max="8"/>
    <col width="21" customWidth="1" min="9" max="9"/>
  </cols>
  <sheetData>
    <row r="1" ht="28" customHeight="1">
      <c r="A1" s="1" t="inlineStr">
        <is>
          <t>Premissas da fila de espera</t>
        </is>
      </c>
      <c r="B1" s="21" t="n"/>
      <c r="C1" s="21" t="n"/>
      <c r="D1" s="21" t="n"/>
      <c r="E1" s="21" t="n"/>
      <c r="F1" s="21" t="n"/>
      <c r="G1" s="21" t="n"/>
      <c r="H1" s="21" t="n"/>
      <c r="I1" s="22" t="n"/>
    </row>
    <row r="2" ht="24" customHeight="1">
      <c r="A2" s="10" t="inlineStr">
        <is>
          <t>Parâmetros editáveis para conferência humana e organização interna da fila.</t>
        </is>
      </c>
    </row>
    <row r="3"/>
    <row r="4">
      <c r="A4" s="2" t="inlineStr">
        <is>
          <t>Premissa</t>
        </is>
      </c>
      <c r="B4" s="2" t="inlineStr">
        <is>
          <t>Valor</t>
        </is>
      </c>
      <c r="D4" s="2" t="inlineStr">
        <is>
          <t>Área comum</t>
        </is>
      </c>
      <c r="E4" s="2" t="inlineStr">
        <is>
          <t>Capacidade por período</t>
        </is>
      </c>
      <c r="G4" s="2" t="inlineStr">
        <is>
          <t>Períodos disponíveis</t>
        </is>
      </c>
      <c r="I4" s="2" t="inlineStr">
        <is>
          <t>Situações disponíveis</t>
        </is>
      </c>
    </row>
    <row r="5">
      <c r="A5" s="8" t="inlineStr">
        <is>
          <t>Prazo padrão para resposta (dias corridos)</t>
        </is>
      </c>
      <c r="B5" s="28" t="n">
        <v>2</v>
      </c>
      <c r="D5" s="11" t="inlineStr">
        <is>
          <t>Salão Horizonte</t>
        </is>
      </c>
      <c r="E5" s="29" t="n">
        <v>1</v>
      </c>
      <c r="G5" s="12" t="inlineStr">
        <is>
          <t>08:00–10:00</t>
        </is>
      </c>
      <c r="I5" s="12" t="inlineStr">
        <is>
          <t>Em espera</t>
        </is>
      </c>
    </row>
    <row r="6">
      <c r="A6" s="5" t="inlineStr">
        <is>
          <t>Janela de alerta (dias corridos)</t>
        </is>
      </c>
      <c r="B6" s="28" t="n">
        <v>1</v>
      </c>
      <c r="D6" s="11" t="inlineStr">
        <is>
          <t>Churrasqueira Ipê</t>
        </is>
      </c>
      <c r="E6" s="29" t="n">
        <v>1</v>
      </c>
      <c r="G6" s="12" t="inlineStr">
        <is>
          <t>09:00–11:00</t>
        </is>
      </c>
      <c r="I6" s="12" t="inlineStr">
        <is>
          <t>Confirmado</t>
        </is>
      </c>
    </row>
    <row r="7">
      <c r="A7" s="8" t="inlineStr">
        <is>
          <t>Antecedência máxima do pedido (dias)</t>
        </is>
      </c>
      <c r="B7" s="28" t="n">
        <v>120</v>
      </c>
      <c r="D7" s="11" t="inlineStr">
        <is>
          <t>Quadra Brisa</t>
        </is>
      </c>
      <c r="E7" s="29" t="n">
        <v>2</v>
      </c>
      <c r="G7" s="12" t="inlineStr">
        <is>
          <t>11:00–15:00</t>
        </is>
      </c>
      <c r="I7" s="12" t="inlineStr">
        <is>
          <t>Cancelado</t>
        </is>
      </c>
    </row>
    <row r="8">
      <c r="D8" s="11" t="inlineStr">
        <is>
          <t>Espaço Gourmet Cedro</t>
        </is>
      </c>
      <c r="E8" s="29" t="n">
        <v>1</v>
      </c>
      <c r="G8" s="12" t="inlineStr">
        <is>
          <t>14:00–16:00</t>
        </is>
      </c>
      <c r="I8" s="12" t="inlineStr">
        <is>
          <t>Não atendido</t>
        </is>
      </c>
    </row>
    <row r="9">
      <c r="D9" s="11" t="inlineStr">
        <is>
          <t>Sala Multiuso Nuvem</t>
        </is>
      </c>
      <c r="E9" s="29" t="n">
        <v>1</v>
      </c>
      <c r="G9" s="12" t="inlineStr">
        <is>
          <t>18:00–22:00</t>
        </is>
      </c>
    </row>
    <row r="10">
      <c r="A10" s="10" t="inlineStr">
        <is>
          <t>Os limites não substituem a conferência das regras internas do condomínio.</t>
        </is>
      </c>
      <c r="D10" s="11" t="inlineStr">
        <is>
          <t>Piscina Sol</t>
        </is>
      </c>
      <c r="E10" s="29" t="n">
        <v>4</v>
      </c>
      <c r="G10" s="12" t="inlineStr">
        <is>
          <t>19:00–21:00</t>
        </is>
      </c>
    </row>
  </sheetData>
  <autoFilter ref="D4:E10"/>
  <mergeCells count="1">
    <mergeCell ref="A1:I1"/>
  </mergeCells>
  <dataValidations count="2">
    <dataValidation sqref="B5:B7" showDropDown="0" showInputMessage="0" showErrorMessage="0" allowBlank="0" errorTitle="Limite inválido" error="Informe um número inteiro entre 0 e 365." promptTitle="Premissa editável" prompt="Informe a quantidade de dias corridos." type="whole" operator="between">
      <formula1>0</formula1>
      <formula2>365</formula2>
    </dataValidation>
    <dataValidation sqref="E5:E10" showDropDown="0" showInputMessage="0" showErrorMessage="0" allowBlank="0" errorTitle="Capacidade inválida" error="Informe uma capacidade inteira entre 1 e 50 unidades." promptTitle="Capacidade editável" prompt="Quantidade de pedidos que podem ser chamados no mesmo período." type="whole" operator="between">
      <formula1>1</formula1>
      <formula2>50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2026-09-19T12:26:55Z</dcterms:created>
  <dcterms:modified xmlns:dcterms="http://purl.org/dc/terms/" xmlns:xsi="http://www.w3.org/2001/XMLSchema-instance" xsi:type="dcterms:W3CDTF">2026-09-19T12:26:55+00:00Z</dcterms:modified>
</cp:coreProperties>
</file>