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Lançamentos" sheetId="3" state="visible" r:id="rId3"/>
  </sheets>
  <definedNames>
    <definedName name="_xlnm._FilterDatabase" localSheetId="0" hidden="1">'Resumo'!$A$3:$B$12</definedName>
    <definedName name="_xlnm._FilterDatabase" localSheetId="1" hidden="1">'Premissas'!$A$2:$D$8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4">
    <numFmt numFmtId="164" formatCode="&quot;R$&quot; #,##0.00"/>
    <numFmt numFmtId="165" formatCode="dd/mm/yyyy"/>
    <numFmt numFmtId="166" formatCode="0 &quot;dias&quot;"/>
    <numFmt numFmtId="167" formatCode="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56636A"/>
      <sz val="9"/>
    </font>
    <font>
      <name val="Aptos"/>
      <b val="1"/>
      <color rgb="00FFFFFF"/>
      <sz val="10"/>
    </font>
    <font>
      <name val="Aptos"/>
      <color rgb="0024333A"/>
      <sz val="10"/>
    </font>
    <font>
      <name val="Aptos"/>
      <b val="1"/>
      <color rgb="0024333A"/>
      <sz val="10"/>
    </font>
  </fonts>
  <fills count="12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FFF"/>
      </patternFill>
    </fill>
    <fill>
      <patternFill patternType="solid">
        <fgColor rgb="00FCE8E3"/>
      </patternFill>
    </fill>
    <fill>
      <patternFill patternType="solid">
        <fgColor rgb="00D7A52E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FF3D8"/>
      </patternFill>
    </fill>
    <fill>
      <patternFill patternType="solid">
        <fgColor rgb="00E7ECEF"/>
      </patternFill>
    </fill>
  </fills>
  <borders count="2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7" borderId="1" applyAlignment="1" pivotButton="0" quotePrefix="0" xfId="0">
      <alignment horizontal="right" vertical="center"/>
    </xf>
    <xf numFmtId="1" fontId="5" fillId="8" borderId="1" applyAlignment="1" pivotButton="0" quotePrefix="0" xfId="0">
      <alignment horizontal="right" vertical="center"/>
    </xf>
    <xf numFmtId="1" fontId="5" fillId="9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5" fontId="5" fillId="10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10" fontId="5" fillId="10" borderId="1" applyAlignment="1" pivotButton="0" quotePrefix="0" xfId="0">
      <alignment horizontal="center" vertical="center"/>
    </xf>
    <xf numFmtId="1" fontId="5" fillId="10" borderId="1" applyAlignment="1" pivotButton="0" quotePrefix="0" xfId="0">
      <alignment horizontal="center" vertical="center"/>
    </xf>
    <xf numFmtId="166" fontId="5" fillId="1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2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left" vertical="center"/>
    </xf>
    <xf numFmtId="167" fontId="4" fillId="10" borderId="1" applyAlignment="1" pivotButton="0" quotePrefix="0" xfId="0">
      <alignment horizontal="center" vertical="center"/>
    </xf>
    <xf numFmtId="165" fontId="4" fillId="10" borderId="1" applyAlignment="1" pivotButton="0" quotePrefix="0" xfId="0">
      <alignment horizontal="center" vertical="center"/>
    </xf>
    <xf numFmtId="164" fontId="4" fillId="10" borderId="1" applyAlignment="1" pivotButton="0" quotePrefix="0" xfId="0">
      <alignment horizontal="right" vertical="center"/>
    </xf>
    <xf numFmtId="165" fontId="4" fillId="11" borderId="1" applyAlignment="1" pivotButton="0" quotePrefix="0" xfId="0">
      <alignment horizontal="center" vertical="center"/>
    </xf>
    <xf numFmtId="10" fontId="4" fillId="11" borderId="1" applyAlignment="1" pivotButton="0" quotePrefix="0" xfId="0">
      <alignment horizontal="center" vertical="center"/>
    </xf>
    <xf numFmtId="166" fontId="4" fillId="11" borderId="1" applyAlignment="1" pivotButton="0" quotePrefix="0" xfId="0">
      <alignment horizontal="center" vertical="center"/>
    </xf>
    <xf numFmtId="164" fontId="4" fillId="11" borderId="1" applyAlignment="1" pivotButton="0" quotePrefix="0" xfId="0">
      <alignment horizontal="right" vertical="center"/>
    </xf>
    <xf numFmtId="0" fontId="4" fillId="11" borderId="1" applyAlignment="1" pivotButton="0" quotePrefix="0" xfId="0">
      <alignment horizontal="center" vertical="center"/>
    </xf>
    <xf numFmtId="0" fontId="4" fillId="10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/>
    </xf>
    <xf numFmtId="165" fontId="5" fillId="10" borderId="1" applyAlignment="1" pivotButton="0" quotePrefix="0" xfId="0">
      <alignment horizontal="center" vertical="center"/>
    </xf>
    <xf numFmtId="166" fontId="5" fillId="10" borderId="1" applyAlignment="1" pivotButton="0" quotePrefix="0" xfId="0">
      <alignment horizontal="center" vertical="center"/>
    </xf>
    <xf numFmtId="167" fontId="4" fillId="10" borderId="1" applyAlignment="1" pivotButton="0" quotePrefix="0" xfId="0">
      <alignment horizontal="center" vertical="center"/>
    </xf>
    <xf numFmtId="165" fontId="4" fillId="10" borderId="1" applyAlignment="1" pivotButton="0" quotePrefix="0" xfId="0">
      <alignment horizontal="center" vertical="center"/>
    </xf>
    <xf numFmtId="165" fontId="4" fillId="11" borderId="1" applyAlignment="1" pivotButton="0" quotePrefix="0" xfId="0">
      <alignment horizontal="center" vertical="center"/>
    </xf>
    <xf numFmtId="166" fontId="4" fillId="11" borderId="1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ill>
        <patternFill patternType="solid">
          <fgColor rgb="00FCE8E3"/>
        </patternFill>
      </fill>
    </dxf>
    <dxf>
      <fill>
        <patternFill patternType="solid">
          <fgColor rgb="00FFF2CC"/>
        </patternFill>
      </fill>
    </dxf>
    <dxf>
      <font>
        <name val="Aptos"/>
        <b val="1"/>
        <color rgb="00FFFFFF"/>
        <sz val="10"/>
      </font>
      <fill>
        <patternFill patternType="solid">
          <fgColor rgb="00C65A3A"/>
        </patternFill>
      </fill>
    </dxf>
    <dxf>
      <border>
        <left style="medium">
          <color rgb="00C65A3A"/>
        </left>
        <right style="medium">
          <color rgb="00C65A3A"/>
        </right>
        <top style="medium">
          <color rgb="00C65A3A"/>
        </top>
        <bottom style="medium">
          <color rgb="00C65A3A"/>
        </bottom>
      </border>
    </dxf>
    <dxf>
      <fill>
        <patternFill patternType="solid">
          <fgColor rgb="00FCE4D6"/>
        </patternFill>
      </fill>
    </dxf>
    <dxf>
      <font>
        <name val="Aptos"/>
        <b val="1"/>
        <color rgb="002F7D5B"/>
        <sz val="10"/>
      </font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elaLancamentos" displayName="TabelaLancamentos" ref="A4:Q114" headerRowCount="1">
  <autoFilter ref="A4:Q114"/>
  <tableColumns count="17">
    <tableColumn id="1" name="Código do lançamento"/>
    <tableColumn id="2" name="Unidade ou referência"/>
    <tableColumn id="3" name="Competência"/>
    <tableColumn id="4" name="Vencimento"/>
    <tableColumn id="5" name="Principal"/>
    <tableColumn id="6" name="Data de quitação"/>
    <tableColumn id="7" name="Data efetiva"/>
    <tableColumn id="8" name="Multa"/>
    <tableColumn id="9" name="Juros ao mês"/>
    <tableColumn id="10" name="Dias em atraso"/>
    <tableColumn id="11" name="Valor da multa"/>
    <tableColumn id="12" name="Valor dos juros"/>
    <tableColumn id="13" name="Total atualizado"/>
    <tableColumn id="14" name="Situação"/>
    <tableColumn id="15" name="Faixa de atraso"/>
    <tableColumn id="16" name="Conferência"/>
    <tableColumn id="17" name="Al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 fitToPage="1"/>
  </sheetPr>
  <dimension ref="A1:D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22" customWidth="1" min="2" max="2"/>
    <col width="22" customWidth="1" min="3" max="3"/>
    <col width="3" customWidth="1" min="4" max="4"/>
  </cols>
  <sheetData>
    <row r="1" ht="28" customHeight="1">
      <c r="A1" s="1" t="inlineStr">
        <is>
          <t>Resumo — Controle de multas e juros</t>
        </is>
      </c>
    </row>
    <row r="2" ht="22" customHeight="1">
      <c r="A2" s="2" t="inlineStr">
        <is>
          <t>Indicadores calculados pela data-base e pelas premissas editáveis.</t>
        </is>
      </c>
    </row>
    <row r="3" ht="26" customHeight="1">
      <c r="A3" s="3" t="inlineStr">
        <is>
          <t>Indicador operacional</t>
        </is>
      </c>
      <c r="B3" s="3" t="inlineStr">
        <is>
          <t>Resultado</t>
        </is>
      </c>
    </row>
    <row r="4" ht="22" customHeight="1">
      <c r="A4" s="4" t="inlineStr">
        <is>
          <t>Lançamentos preenchidos</t>
        </is>
      </c>
      <c r="B4" s="5">
        <f>COUNTIF('Lançamentos'!$A$5:$A$114,"&lt;&gt;")</f>
        <v/>
      </c>
    </row>
    <row r="5" ht="22" customHeight="1">
      <c r="A5" s="6" t="inlineStr">
        <is>
          <t>Lançamentos em aberto e atrasados</t>
        </is>
      </c>
      <c r="B5" s="7">
        <f>COUNTIF('Lançamentos'!$N$5:$N$114,"Em aberto — atrasado")</f>
        <v/>
      </c>
    </row>
    <row r="6" ht="22" customHeight="1">
      <c r="A6" s="4" t="inlineStr">
        <is>
          <t>Principal em aberto e atrasado</t>
        </is>
      </c>
      <c r="B6" s="8">
        <f>SUMIF('Lançamentos'!$N$5:$N$114,"Em aberto — atrasado",'Lançamentos'!$E$5:$E$114)</f>
        <v/>
      </c>
    </row>
    <row r="7" ht="22" customHeight="1">
      <c r="A7" s="6" t="inlineStr">
        <is>
          <t>Multa calculada em aberto</t>
        </is>
      </c>
      <c r="B7" s="9">
        <f>SUMIF('Lançamentos'!$N$5:$N$114,"Em aberto — atrasado",'Lançamentos'!$K$5:$K$114)</f>
        <v/>
      </c>
    </row>
    <row r="8" ht="22" customHeight="1">
      <c r="A8" s="4" t="inlineStr">
        <is>
          <t>Juros calculados em aberto</t>
        </is>
      </c>
      <c r="B8" s="8">
        <f>SUMIF('Lançamentos'!$N$5:$N$114,"Em aberto — atrasado",'Lançamentos'!$L$5:$L$114)</f>
        <v/>
      </c>
    </row>
    <row r="9" ht="22" customHeight="1">
      <c r="A9" s="6" t="inlineStr">
        <is>
          <t>Total atualizado em aberto</t>
        </is>
      </c>
      <c r="B9" s="10">
        <f>SUMIF('Lançamentos'!$N$5:$N$114,"Em aberto — atrasado",'Lançamentos'!$M$5:$M$114)</f>
        <v/>
      </c>
    </row>
    <row r="10" ht="22" customHeight="1">
      <c r="A10" s="4" t="inlineStr">
        <is>
          <t>Lançamentos quitados com atraso</t>
        </is>
      </c>
      <c r="B10" s="5">
        <f>COUNTIF('Lançamentos'!$N$5:$N$114,"Quitado com atraso")</f>
        <v/>
      </c>
    </row>
    <row r="11" ht="22" customHeight="1">
      <c r="A11" s="6" t="inlineStr">
        <is>
          <t>Registros não conferidos</t>
        </is>
      </c>
      <c r="B11" s="11">
        <f>COUNTIFS('Lançamentos'!$A$5:$A$114,"&lt;&gt;",'Lançamentos'!$P$5:$P$114,"&lt;&gt;Conferido")</f>
        <v/>
      </c>
    </row>
    <row r="12" ht="22" customHeight="1">
      <c r="A12" s="4" t="inlineStr">
        <is>
          <t>Vencimentos da data-base até a janela definida</t>
        </is>
      </c>
      <c r="B12" s="12">
        <f>COUNTIFS('Lançamentos'!$N$5:$N$114,"Em aberto — no prazo",'Lançamentos'!$D$5:$D$114,"&gt;="&amp;Premissas!$B$3,'Lançamentos'!$D$5:$D$114,"&lt;="&amp;Premissas!$B$3+Premissas!$B$8)</f>
        <v/>
      </c>
    </row>
    <row r="13"/>
    <row r="14"/>
    <row r="15" ht="24" customHeight="1">
      <c r="A15" s="13" t="inlineStr">
        <is>
          <t>Distribuição dos valores em aberto por faixa de atraso</t>
        </is>
      </c>
    </row>
    <row r="16" ht="26" customHeight="1">
      <c r="A16" s="3" t="inlineStr">
        <is>
          <t>Faixa de atraso</t>
        </is>
      </c>
      <c r="B16" s="3" t="inlineStr">
        <is>
          <t>Quantidade</t>
        </is>
      </c>
      <c r="C16" s="3" t="inlineStr">
        <is>
          <t>Total atualizado</t>
        </is>
      </c>
    </row>
    <row r="17" ht="22" customHeight="1">
      <c r="A17" s="4" t="inlineStr">
        <is>
          <t>1–30 dias</t>
        </is>
      </c>
      <c r="B17" s="14">
        <f>COUNTIF('Lançamentos'!$O$5:$O$114,A17)</f>
        <v/>
      </c>
      <c r="C17" s="15">
        <f>SUMIF('Lançamentos'!$O$5:$O$114,A17,'Lançamentos'!$M$5:$M$114)</f>
        <v/>
      </c>
    </row>
    <row r="18" ht="22" customHeight="1">
      <c r="A18" s="6" t="inlineStr">
        <is>
          <t>31–60 dias</t>
        </is>
      </c>
      <c r="B18" s="16">
        <f>COUNTIF('Lançamentos'!$O$5:$O$114,A18)</f>
        <v/>
      </c>
      <c r="C18" s="17">
        <f>SUMIF('Lançamentos'!$O$5:$O$114,A18,'Lançamentos'!$M$5:$M$114)</f>
        <v/>
      </c>
    </row>
    <row r="19" ht="22" customHeight="1">
      <c r="A19" s="4" t="inlineStr">
        <is>
          <t>61–90 dias</t>
        </is>
      </c>
      <c r="B19" s="14">
        <f>COUNTIF('Lançamentos'!$O$5:$O$114,A19)</f>
        <v/>
      </c>
      <c r="C19" s="15">
        <f>SUMIF('Lançamentos'!$O$5:$O$114,A19,'Lançamentos'!$M$5:$M$114)</f>
        <v/>
      </c>
    </row>
    <row r="20" ht="22" customHeight="1">
      <c r="A20" s="6" t="inlineStr">
        <is>
          <t>Acima de 90 dias</t>
        </is>
      </c>
      <c r="B20" s="16">
        <f>COUNTIF('Lançamentos'!$O$5:$O$114,A20)</f>
        <v/>
      </c>
      <c r="C20" s="17">
        <f>SUMIF('Lançamentos'!$O$5:$O$114,A20,'Lançamentos'!$M$5:$M$114)</f>
        <v/>
      </c>
    </row>
  </sheetData>
  <autoFilter ref="A3:B12"/>
  <mergeCells count="1">
    <mergeCell ref="A1:D1"/>
  </mergeCells>
  <conditionalFormatting sqref="B5">
    <cfRule type="expression" priority="1" dxfId="0">
      <formula>B5&gt;0</formula>
    </cfRule>
  </conditionalFormatting>
  <conditionalFormatting sqref="B11">
    <cfRule type="expression" priority="2" dxfId="1">
      <formula>B11&gt;0</formula>
    </cfRule>
  </conditionalFormatting>
  <pageMargins left="0.25" right="0.25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D7A52E"/>
    <outlinePr summaryBelow="1" summaryRight="1"/>
    <pageSetUpPr fitToPage="1"/>
  </sheetPr>
  <dimension ref="A1:D15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16" customWidth="1" min="3" max="3"/>
    <col width="58" customWidth="1" min="4" max="4"/>
  </cols>
  <sheetData>
    <row r="1" ht="28" customHeight="1">
      <c r="A1" s="1" t="inlineStr">
        <is>
          <t>Premissas globais do cálculo</t>
        </is>
      </c>
    </row>
    <row r="2" ht="26" customHeight="1">
      <c r="A2" s="3" t="inlineStr">
        <is>
          <t>Campo</t>
        </is>
      </c>
      <c r="B2" s="3" t="inlineStr">
        <is>
          <t>Valor editável</t>
        </is>
      </c>
      <c r="C2" s="3" t="inlineStr">
        <is>
          <t>Unidade</t>
        </is>
      </c>
      <c r="D2" s="3" t="inlineStr">
        <is>
          <t>Aplicação</t>
        </is>
      </c>
    </row>
    <row r="3" ht="30" customHeight="1">
      <c r="A3" s="18" t="inlineStr">
        <is>
          <t>Data-base geral</t>
        </is>
      </c>
      <c r="B3" s="41" t="n">
        <v>46284</v>
      </c>
      <c r="C3" s="18" t="inlineStr">
        <is>
          <t>data</t>
        </is>
      </c>
      <c r="D3" s="18" t="inlineStr">
        <is>
          <t>Usada quando a data de quitação estiver vazia.</t>
        </is>
      </c>
    </row>
    <row r="4" ht="30" customHeight="1">
      <c r="A4" s="20" t="inlineStr">
        <is>
          <t>Multa sobre o principal</t>
        </is>
      </c>
      <c r="B4" s="21" t="n">
        <v>0.02</v>
      </c>
      <c r="C4" s="20" t="inlineStr">
        <is>
          <t>percentual</t>
        </is>
      </c>
      <c r="D4" s="20" t="inlineStr">
        <is>
          <t>Aplicada ao principal quando houver dias em atraso.</t>
        </is>
      </c>
    </row>
    <row r="5" ht="30" customHeight="1">
      <c r="A5" s="18" t="inlineStr">
        <is>
          <t>Juros simples ao mês</t>
        </is>
      </c>
      <c r="B5" s="21" t="n">
        <v>0.01</v>
      </c>
      <c r="C5" s="18" t="inlineStr">
        <is>
          <t>percentual</t>
        </is>
      </c>
      <c r="D5" s="18" t="inlineStr">
        <is>
          <t>Aplicados de forma simples e proporcional aos dias.</t>
        </is>
      </c>
    </row>
    <row r="6" ht="30" customHeight="1">
      <c r="A6" s="20" t="inlineStr">
        <is>
          <t>Dias considerados por mês</t>
        </is>
      </c>
      <c r="B6" s="22" t="n">
        <v>30</v>
      </c>
      <c r="C6" s="20" t="inlineStr">
        <is>
          <t>dias</t>
        </is>
      </c>
      <c r="D6" s="20" t="inlineStr">
        <is>
          <t>Base para converter os dias em fração de mês.</t>
        </is>
      </c>
    </row>
    <row r="7" ht="30" customHeight="1">
      <c r="A7" s="18" t="inlineStr">
        <is>
          <t>Carência após o vencimento</t>
        </is>
      </c>
      <c r="B7" s="42" t="n">
        <v>0</v>
      </c>
      <c r="C7" s="18" t="inlineStr">
        <is>
          <t>dias</t>
        </is>
      </c>
      <c r="D7" s="18" t="inlineStr">
        <is>
          <t>Quantidade de dias sem incidência após o vencimento.</t>
        </is>
      </c>
    </row>
    <row r="8" ht="30" customHeight="1">
      <c r="A8" s="20" t="inlineStr">
        <is>
          <t>Janela de próximos vencimentos</t>
        </is>
      </c>
      <c r="B8" s="42" t="n">
        <v>7</v>
      </c>
      <c r="C8" s="20" t="inlineStr">
        <is>
          <t>dias</t>
        </is>
      </c>
      <c r="D8" s="20" t="inlineStr">
        <is>
          <t>Período contado a partir da data-base geral.</t>
        </is>
      </c>
    </row>
    <row r="9"/>
    <row r="10" ht="24" customHeight="1">
      <c r="A10" s="24" t="inlineStr">
        <is>
          <t>Observações de uso</t>
        </is>
      </c>
      <c r="B10" s="25" t="n"/>
      <c r="C10" s="25" t="n"/>
      <c r="D10" s="25" t="n"/>
    </row>
    <row r="11" ht="32" customHeight="1">
      <c r="A11" s="26" t="inlineStr">
        <is>
          <t>A data de quitação prevalece sobre a data-base geral.</t>
        </is>
      </c>
      <c r="B11" s="27" t="n"/>
      <c r="C11" s="27" t="n"/>
      <c r="D11" s="27" t="n"/>
    </row>
    <row r="12" ht="32" customHeight="1">
      <c r="A12" s="26" t="inlineStr">
        <is>
          <t>Os juros são calculados de forma simples e proporcional aos dias em atraso.</t>
        </is>
      </c>
      <c r="B12" s="27" t="n"/>
      <c r="C12" s="27" t="n"/>
      <c r="D12" s="27" t="n"/>
    </row>
    <row r="13" ht="32" customHeight="1">
      <c r="A13" s="26" t="inlineStr">
        <is>
          <t>Confirme as premissas aplicáveis ao condomínio antes de usar os resultados.</t>
        </is>
      </c>
      <c r="B13" s="27" t="n"/>
      <c r="C13" s="27" t="n"/>
      <c r="D13" s="27" t="n"/>
    </row>
    <row r="14"/>
    <row r="15" ht="32" customHeight="1">
      <c r="A15" s="28" t="inlineStr">
        <is>
          <t>Uso administrativo: esta planilha não determina validade jurídica, contábil ou convencional dos encargos.</t>
        </is>
      </c>
    </row>
  </sheetData>
  <autoFilter ref="A2:D8"/>
  <mergeCells count="1">
    <mergeCell ref="A1:D1"/>
  </mergeCells>
  <dataValidations count="5">
    <dataValidation sqref="B3" showDropDown="0" showInputMessage="1" showErrorMessage="1" allowBlank="0" errorTitle="Data-base inválida" error="Informe uma data entre 01/01/2000 e 31/12/2100." promptTitle="Data-base geral" prompt="Informe a data usada nos lançamentos ainda em aberto." type="date" errorStyle="stop" operator="between">
      <formula1>DATE(2000,1,1)</formula1>
      <formula2>DATE(2100,12,31)</formula2>
    </dataValidation>
    <dataValidation sqref="B4:B5" showDropDown="0" showInputMessage="1" showErrorMessage="1" allowBlank="0" errorTitle="Percentual inválido" error="Informe um percentual entre 0,00% e 100,00%." promptTitle="Taxa editável" prompt="Informe o percentual aplicável ao condomínio." type="decimal" errorStyle="stop" operator="between">
      <formula1>0</formula1>
      <formula2>1</formula2>
    </dataValidation>
    <dataValidation sqref="B6" showDropDown="0" showInputMessage="0" showErrorMessage="1" allowBlank="0" errorTitle="Quantidade inválida" error="Informe um número inteiro entre 1 e 366." type="whole" errorStyle="stop" operator="between">
      <formula1>1</formula1>
      <formula2>366</formula2>
    </dataValidation>
    <dataValidation sqref="B7" showDropDown="0" showInputMessage="0" showErrorMessage="1" allowBlank="0" errorTitle="Carência inválida" error="Informe um número inteiro entre 0 e 365." type="whole" errorStyle="stop" operator="between">
      <formula1>0</formula1>
      <formula2>365</formula2>
    </dataValidation>
    <dataValidation sqref="B8" showDropDown="0" showInputMessage="0" showErrorMessage="1" allowBlank="0" errorTitle="Janela inválida" error="Informe um número inteiro entre 0 e 90." type="whole" errorStyle="stop" operator="between">
      <formula1>0</formula1>
      <formula2>90</formula2>
    </dataValidation>
  </dataValidations>
  <pageMargins left="0.25" right="0.2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2F6F68"/>
    <outlinePr summaryBelow="1" summaryRight="1"/>
    <pageSetUpPr fitToPage="1"/>
  </sheetPr>
  <dimension ref="A1:Q11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14" customWidth="1" min="4" max="4"/>
    <col width="16" customWidth="1" min="5" max="5"/>
    <col width="16" customWidth="1" min="6" max="6"/>
    <col width="15" customWidth="1" min="7" max="7"/>
    <col width="11" customWidth="1" min="8" max="8"/>
    <col width="14" customWidth="1" min="9" max="9"/>
    <col width="15" customWidth="1" min="10" max="10"/>
    <col width="17" customWidth="1" min="11" max="11"/>
    <col width="17" customWidth="1" min="12" max="12"/>
    <col width="18" customWidth="1" min="13" max="13"/>
    <col width="23" customWidth="1" min="14" max="14"/>
    <col width="19" customWidth="1" min="15" max="15"/>
    <col width="15" customWidth="1" min="16" max="16"/>
    <col width="31" customWidth="1" min="17" max="17"/>
  </cols>
  <sheetData>
    <row r="1" ht="28" customHeight="1">
      <c r="A1" s="1" t="inlineStr">
        <is>
          <t>Lançamentos — Multa e juros por atraso</t>
        </is>
      </c>
    </row>
    <row r="2" ht="22" customHeight="1">
      <c r="A2" s="2" t="inlineStr">
        <is>
          <t>Edite as células em amarelo. As células em cinza contêm fórmulas e são recalculadas pelas premissas.</t>
        </is>
      </c>
    </row>
    <row r="3"/>
    <row r="4" ht="42" customHeight="1">
      <c r="A4" s="29" t="inlineStr">
        <is>
          <t>Código do lançamento</t>
        </is>
      </c>
      <c r="B4" s="29" t="inlineStr">
        <is>
          <t>Unidade ou referência</t>
        </is>
      </c>
      <c r="C4" s="29" t="inlineStr">
        <is>
          <t>Competência</t>
        </is>
      </c>
      <c r="D4" s="29" t="inlineStr">
        <is>
          <t>Vencimento</t>
        </is>
      </c>
      <c r="E4" s="29" t="inlineStr">
        <is>
          <t>Principal</t>
        </is>
      </c>
      <c r="F4" s="29" t="inlineStr">
        <is>
          <t>Data de quitação</t>
        </is>
      </c>
      <c r="G4" s="29" t="inlineStr">
        <is>
          <t>Data efetiva</t>
        </is>
      </c>
      <c r="H4" s="29" t="inlineStr">
        <is>
          <t>Multa</t>
        </is>
      </c>
      <c r="I4" s="29" t="inlineStr">
        <is>
          <t>Juros ao mês</t>
        </is>
      </c>
      <c r="J4" s="29" t="inlineStr">
        <is>
          <t>Dias em atraso</t>
        </is>
      </c>
      <c r="K4" s="29" t="inlineStr">
        <is>
          <t>Valor da multa</t>
        </is>
      </c>
      <c r="L4" s="29" t="inlineStr">
        <is>
          <t>Valor dos juros</t>
        </is>
      </c>
      <c r="M4" s="29" t="inlineStr">
        <is>
          <t>Total atualizado</t>
        </is>
      </c>
      <c r="N4" s="29" t="inlineStr">
        <is>
          <t>Situação</t>
        </is>
      </c>
      <c r="O4" s="29" t="inlineStr">
        <is>
          <t>Faixa de atraso</t>
        </is>
      </c>
      <c r="P4" s="29" t="inlineStr">
        <is>
          <t>Conferência</t>
        </is>
      </c>
      <c r="Q4" s="29" t="inlineStr">
        <is>
          <t>Alerta</t>
        </is>
      </c>
    </row>
    <row r="5" ht="22" customHeight="1">
      <c r="A5" s="30" t="inlineStr">
        <is>
          <t>EX-001</t>
        </is>
      </c>
      <c r="B5" s="30" t="inlineStr">
        <is>
          <t>UN-FIC-A01</t>
        </is>
      </c>
      <c r="C5" s="43" t="n">
        <v>46235</v>
      </c>
      <c r="D5" s="44" t="n">
        <v>46244</v>
      </c>
      <c r="E5" s="33" t="n">
        <v>650</v>
      </c>
      <c r="F5" s="44" t="n"/>
      <c r="G5" s="45">
        <f>IF(D5="","",IF(F5&lt;&gt;"",F5,Premissas!$B$3))</f>
        <v/>
      </c>
      <c r="H5" s="35">
        <f>IF(A5="","",Premissas!$B$4)</f>
        <v/>
      </c>
      <c r="I5" s="35">
        <f>IF(A5="","",Premissas!$B$5)</f>
        <v/>
      </c>
      <c r="J5" s="46">
        <f>IF(OR(D5="",G5=""),"",MAX(0,G5-D5-Premissas!$B$7))</f>
        <v/>
      </c>
      <c r="K5" s="37">
        <f>IF(OR(E5="",J5=""),"",ROUND(IF(J5&gt;0,E5*H5,0),2))</f>
        <v/>
      </c>
      <c r="L5" s="37">
        <f>IF(OR(E5="",J5=""),"",ROUND(IF(J5&gt;0,E5*I5*J5/Premissas!$B$6,0),2))</f>
        <v/>
      </c>
      <c r="M5" s="37">
        <f>IF(E5="","",ROUND(E5+IF(K5="",0,K5)+IF(L5="",0,L5),2))</f>
        <v/>
      </c>
      <c r="N5" s="38">
        <f>IF(A5="","",IF(OR(B5="",C5="",D5="",E5="",G5=""),"Dados incompletos",IF(F5&lt;&gt;"",IF(F5&gt;D5+Premissas!$B$7,"Quitado com atraso","Quitado no prazo"),IF(G5&gt;D5+Premissas!$B$7,"Em aberto — atrasado","Em aberto — no prazo"))))</f>
        <v/>
      </c>
      <c r="O5" s="38">
        <f>IF(N5&lt;&gt;"Em aberto — atrasado","",IF(J5&lt;=30,"1–30 dias",IF(J5&lt;=60,"31–60 dias",IF(J5&lt;=90,"61–90 dias","Acima de 90 dias"))))</f>
        <v/>
      </c>
      <c r="P5" s="39" t="inlineStr">
        <is>
          <t>Conferido</t>
        </is>
      </c>
      <c r="Q5" s="40">
        <f>IF(A5="","",IF(COUNTIF($A$5:$A$114,A5)&gt;1,"ID duplicado",IF(OR(B5="",C5="",D5="",E5=""),"Dados obrigatórios ausentes",IF(E5&lt;=0,"Principal inválido",IF(AND(F5&lt;&gt;"",F5&gt;Premissas!$B$3),"Quitação após a data-base",IF(P5&lt;&gt;"Conferido","Conferência pendente","OK"))))))</f>
        <v/>
      </c>
    </row>
    <row r="6" ht="22" customHeight="1">
      <c r="A6" s="30" t="inlineStr">
        <is>
          <t>EX-002</t>
        </is>
      </c>
      <c r="B6" s="30" t="inlineStr">
        <is>
          <t>UN-FIC-A02</t>
        </is>
      </c>
      <c r="C6" s="43" t="n">
        <v>46266</v>
      </c>
      <c r="D6" s="44" t="n">
        <v>46280</v>
      </c>
      <c r="E6" s="33" t="n">
        <v>720</v>
      </c>
      <c r="F6" s="44" t="n"/>
      <c r="G6" s="45">
        <f>IF(D6="","",IF(F6&lt;&gt;"",F6,Premissas!$B$3))</f>
        <v/>
      </c>
      <c r="H6" s="35">
        <f>IF(A6="","",Premissas!$B$4)</f>
        <v/>
      </c>
      <c r="I6" s="35">
        <f>IF(A6="","",Premissas!$B$5)</f>
        <v/>
      </c>
      <c r="J6" s="46">
        <f>IF(OR(D6="",G6=""),"",MAX(0,G6-D6-Premissas!$B$7))</f>
        <v/>
      </c>
      <c r="K6" s="37">
        <f>IF(OR(E6="",J6=""),"",ROUND(IF(J6&gt;0,E6*H6,0),2))</f>
        <v/>
      </c>
      <c r="L6" s="37">
        <f>IF(OR(E6="",J6=""),"",ROUND(IF(J6&gt;0,E6*I6*J6/Premissas!$B$6,0),2))</f>
        <v/>
      </c>
      <c r="M6" s="37">
        <f>IF(E6="","",ROUND(E6+IF(K6="",0,K6)+IF(L6="",0,L6),2))</f>
        <v/>
      </c>
      <c r="N6" s="38">
        <f>IF(A6="","",IF(OR(B6="",C6="",D6="",E6="",G6=""),"Dados incompletos",IF(F6&lt;&gt;"",IF(F6&gt;D6+Premissas!$B$7,"Quitado com atraso","Quitado no prazo"),IF(G6&gt;D6+Premissas!$B$7,"Em aberto — atrasado","Em aberto — no prazo"))))</f>
        <v/>
      </c>
      <c r="O6" s="38">
        <f>IF(N6&lt;&gt;"Em aberto — atrasado","",IF(J6&lt;=30,"1–30 dias",IF(J6&lt;=60,"31–60 dias",IF(J6&lt;=90,"61–90 dias","Acima de 90 dias"))))</f>
        <v/>
      </c>
      <c r="P6" s="39" t="inlineStr">
        <is>
          <t>Pendente</t>
        </is>
      </c>
      <c r="Q6" s="40">
        <f>IF(A6="","",IF(COUNTIF($A$5:$A$114,A6)&gt;1,"ID duplicado",IF(OR(B6="",C6="",D6="",E6=""),"Dados obrigatórios ausentes",IF(E6&lt;=0,"Principal inválido",IF(AND(F6&lt;&gt;"",F6&gt;Premissas!$B$3),"Quitação após a data-base",IF(P6&lt;&gt;"Conferido","Conferência pendente","OK"))))))</f>
        <v/>
      </c>
    </row>
    <row r="7" ht="22" customHeight="1">
      <c r="A7" s="30" t="inlineStr">
        <is>
          <t>EX-003</t>
        </is>
      </c>
      <c r="B7" s="30" t="inlineStr">
        <is>
          <t>UN-FIC-A03</t>
        </is>
      </c>
      <c r="C7" s="43" t="n">
        <v>46266</v>
      </c>
      <c r="D7" s="44" t="n">
        <v>46290</v>
      </c>
      <c r="E7" s="33" t="n">
        <v>580</v>
      </c>
      <c r="F7" s="44" t="n"/>
      <c r="G7" s="45">
        <f>IF(D7="","",IF(F7&lt;&gt;"",F7,Premissas!$B$3))</f>
        <v/>
      </c>
      <c r="H7" s="35">
        <f>IF(A7="","",Premissas!$B$4)</f>
        <v/>
      </c>
      <c r="I7" s="35">
        <f>IF(A7="","",Premissas!$B$5)</f>
        <v/>
      </c>
      <c r="J7" s="46">
        <f>IF(OR(D7="",G7=""),"",MAX(0,G7-D7-Premissas!$B$7))</f>
        <v/>
      </c>
      <c r="K7" s="37">
        <f>IF(OR(E7="",J7=""),"",ROUND(IF(J7&gt;0,E7*H7,0),2))</f>
        <v/>
      </c>
      <c r="L7" s="37">
        <f>IF(OR(E7="",J7=""),"",ROUND(IF(J7&gt;0,E7*I7*J7/Premissas!$B$6,0),2))</f>
        <v/>
      </c>
      <c r="M7" s="37">
        <f>IF(E7="","",ROUND(E7+IF(K7="",0,K7)+IF(L7="",0,L7),2))</f>
        <v/>
      </c>
      <c r="N7" s="38">
        <f>IF(A7="","",IF(OR(B7="",C7="",D7="",E7="",G7=""),"Dados incompletos",IF(F7&lt;&gt;"",IF(F7&gt;D7+Premissas!$B$7,"Quitado com atraso","Quitado no prazo"),IF(G7&gt;D7+Premissas!$B$7,"Em aberto — atrasado","Em aberto — no prazo"))))</f>
        <v/>
      </c>
      <c r="O7" s="38">
        <f>IF(N7&lt;&gt;"Em aberto — atrasado","",IF(J7&lt;=30,"1–30 dias",IF(J7&lt;=60,"31–60 dias",IF(J7&lt;=90,"61–90 dias","Acima de 90 dias"))))</f>
        <v/>
      </c>
      <c r="P7" s="39" t="inlineStr">
        <is>
          <t>Conferido</t>
        </is>
      </c>
      <c r="Q7" s="40">
        <f>IF(A7="","",IF(COUNTIF($A$5:$A$114,A7)&gt;1,"ID duplicado",IF(OR(B7="",C7="",D7="",E7=""),"Dados obrigatórios ausentes",IF(E7&lt;=0,"Principal inválido",IF(AND(F7&lt;&gt;"",F7&gt;Premissas!$B$3),"Quitação após a data-base",IF(P7&lt;&gt;"Conferido","Conferência pendente","OK"))))))</f>
        <v/>
      </c>
    </row>
    <row r="8" ht="22" customHeight="1">
      <c r="A8" s="30" t="inlineStr">
        <is>
          <t>EX-004</t>
        </is>
      </c>
      <c r="B8" s="30" t="inlineStr">
        <is>
          <t>UN-FIC-B01</t>
        </is>
      </c>
      <c r="C8" s="43" t="n">
        <v>46204</v>
      </c>
      <c r="D8" s="44" t="n">
        <v>46213</v>
      </c>
      <c r="E8" s="33" t="n">
        <v>800</v>
      </c>
      <c r="F8" s="44" t="n">
        <v>46223</v>
      </c>
      <c r="G8" s="45">
        <f>IF(D8="","",IF(F8&lt;&gt;"",F8,Premissas!$B$3))</f>
        <v/>
      </c>
      <c r="H8" s="35">
        <f>IF(A8="","",Premissas!$B$4)</f>
        <v/>
      </c>
      <c r="I8" s="35">
        <f>IF(A8="","",Premissas!$B$5)</f>
        <v/>
      </c>
      <c r="J8" s="46">
        <f>IF(OR(D8="",G8=""),"",MAX(0,G8-D8-Premissas!$B$7))</f>
        <v/>
      </c>
      <c r="K8" s="37">
        <f>IF(OR(E8="",J8=""),"",ROUND(IF(J8&gt;0,E8*H8,0),2))</f>
        <v/>
      </c>
      <c r="L8" s="37">
        <f>IF(OR(E8="",J8=""),"",ROUND(IF(J8&gt;0,E8*I8*J8/Premissas!$B$6,0),2))</f>
        <v/>
      </c>
      <c r="M8" s="37">
        <f>IF(E8="","",ROUND(E8+IF(K8="",0,K8)+IF(L8="",0,L8),2))</f>
        <v/>
      </c>
      <c r="N8" s="38">
        <f>IF(A8="","",IF(OR(B8="",C8="",D8="",E8="",G8=""),"Dados incompletos",IF(F8&lt;&gt;"",IF(F8&gt;D8+Premissas!$B$7,"Quitado com atraso","Quitado no prazo"),IF(G8&gt;D8+Premissas!$B$7,"Em aberto — atrasado","Em aberto — no prazo"))))</f>
        <v/>
      </c>
      <c r="O8" s="38">
        <f>IF(N8&lt;&gt;"Em aberto — atrasado","",IF(J8&lt;=30,"1–30 dias",IF(J8&lt;=60,"31–60 dias",IF(J8&lt;=90,"61–90 dias","Acima de 90 dias"))))</f>
        <v/>
      </c>
      <c r="P8" s="39" t="inlineStr">
        <is>
          <t>Conferido</t>
        </is>
      </c>
      <c r="Q8" s="40">
        <f>IF(A8="","",IF(COUNTIF($A$5:$A$114,A8)&gt;1,"ID duplicado",IF(OR(B8="",C8="",D8="",E8=""),"Dados obrigatórios ausentes",IF(E8&lt;=0,"Principal inválido",IF(AND(F8&lt;&gt;"",F8&gt;Premissas!$B$3),"Quitação após a data-base",IF(P8&lt;&gt;"Conferido","Conferência pendente","OK"))))))</f>
        <v/>
      </c>
    </row>
    <row r="9" ht="22" customHeight="1">
      <c r="A9" s="30" t="inlineStr">
        <is>
          <t>EX-005</t>
        </is>
      </c>
      <c r="B9" s="30" t="inlineStr">
        <is>
          <t>UN-FIC-B02</t>
        </is>
      </c>
      <c r="C9" s="43" t="n">
        <v>46235</v>
      </c>
      <c r="D9" s="44" t="n">
        <v>46244</v>
      </c>
      <c r="E9" s="33" t="n">
        <v>900</v>
      </c>
      <c r="F9" s="44" t="n">
        <v>46242</v>
      </c>
      <c r="G9" s="45">
        <f>IF(D9="","",IF(F9&lt;&gt;"",F9,Premissas!$B$3))</f>
        <v/>
      </c>
      <c r="H9" s="35">
        <f>IF(A9="","",Premissas!$B$4)</f>
        <v/>
      </c>
      <c r="I9" s="35">
        <f>IF(A9="","",Premissas!$B$5)</f>
        <v/>
      </c>
      <c r="J9" s="46">
        <f>IF(OR(D9="",G9=""),"",MAX(0,G9-D9-Premissas!$B$7))</f>
        <v/>
      </c>
      <c r="K9" s="37">
        <f>IF(OR(E9="",J9=""),"",ROUND(IF(J9&gt;0,E9*H9,0),2))</f>
        <v/>
      </c>
      <c r="L9" s="37">
        <f>IF(OR(E9="",J9=""),"",ROUND(IF(J9&gt;0,E9*I9*J9/Premissas!$B$6,0),2))</f>
        <v/>
      </c>
      <c r="M9" s="37">
        <f>IF(E9="","",ROUND(E9+IF(K9="",0,K9)+IF(L9="",0,L9),2))</f>
        <v/>
      </c>
      <c r="N9" s="38">
        <f>IF(A9="","",IF(OR(B9="",C9="",D9="",E9="",G9=""),"Dados incompletos",IF(F9&lt;&gt;"",IF(F9&gt;D9+Premissas!$B$7,"Quitado com atraso","Quitado no prazo"),IF(G9&gt;D9+Premissas!$B$7,"Em aberto — atrasado","Em aberto — no prazo"))))</f>
        <v/>
      </c>
      <c r="O9" s="38">
        <f>IF(N9&lt;&gt;"Em aberto — atrasado","",IF(J9&lt;=30,"1–30 dias",IF(J9&lt;=60,"31–60 dias",IF(J9&lt;=90,"61–90 dias","Acima de 90 dias"))))</f>
        <v/>
      </c>
      <c r="P9" s="39" t="inlineStr">
        <is>
          <t>Conferido</t>
        </is>
      </c>
      <c r="Q9" s="40">
        <f>IF(A9="","",IF(COUNTIF($A$5:$A$114,A9)&gt;1,"ID duplicado",IF(OR(B9="",C9="",D9="",E9=""),"Dados obrigatórios ausentes",IF(E9&lt;=0,"Principal inválido",IF(AND(F9&lt;&gt;"",F9&gt;Premissas!$B$3),"Quitação após a data-base",IF(P9&lt;&gt;"Conferido","Conferência pendente","OK"))))))</f>
        <v/>
      </c>
    </row>
    <row r="10" ht="22" customHeight="1">
      <c r="A10" s="30" t="inlineStr">
        <is>
          <t>EX-006</t>
        </is>
      </c>
      <c r="B10" s="30" t="inlineStr">
        <is>
          <t>UN-FIC-B03</t>
        </is>
      </c>
      <c r="C10" s="43" t="n">
        <v>46174</v>
      </c>
      <c r="D10" s="44" t="n">
        <v>46174</v>
      </c>
      <c r="E10" s="33" t="n">
        <v>500</v>
      </c>
      <c r="F10" s="44" t="n"/>
      <c r="G10" s="45">
        <f>IF(D10="","",IF(F10&lt;&gt;"",F10,Premissas!$B$3))</f>
        <v/>
      </c>
      <c r="H10" s="35">
        <f>IF(A10="","",Premissas!$B$4)</f>
        <v/>
      </c>
      <c r="I10" s="35">
        <f>IF(A10="","",Premissas!$B$5)</f>
        <v/>
      </c>
      <c r="J10" s="46">
        <f>IF(OR(D10="",G10=""),"",MAX(0,G10-D10-Premissas!$B$7))</f>
        <v/>
      </c>
      <c r="K10" s="37">
        <f>IF(OR(E10="",J10=""),"",ROUND(IF(J10&gt;0,E10*H10,0),2))</f>
        <v/>
      </c>
      <c r="L10" s="37">
        <f>IF(OR(E10="",J10=""),"",ROUND(IF(J10&gt;0,E10*I10*J10/Premissas!$B$6,0),2))</f>
        <v/>
      </c>
      <c r="M10" s="37">
        <f>IF(E10="","",ROUND(E10+IF(K10="",0,K10)+IF(L10="",0,L10),2))</f>
        <v/>
      </c>
      <c r="N10" s="38">
        <f>IF(A10="","",IF(OR(B10="",C10="",D10="",E10="",G10=""),"Dados incompletos",IF(F10&lt;&gt;"",IF(F10&gt;D10+Premissas!$B$7,"Quitado com atraso","Quitado no prazo"),IF(G10&gt;D10+Premissas!$B$7,"Em aberto — atrasado","Em aberto — no prazo"))))</f>
        <v/>
      </c>
      <c r="O10" s="38">
        <f>IF(N10&lt;&gt;"Em aberto — atrasado","",IF(J10&lt;=30,"1–30 dias",IF(J10&lt;=60,"31–60 dias",IF(J10&lt;=90,"61–90 dias","Acima de 90 dias"))))</f>
        <v/>
      </c>
      <c r="P10" s="39" t="inlineStr">
        <is>
          <t>Pendente</t>
        </is>
      </c>
      <c r="Q10" s="40">
        <f>IF(A10="","",IF(COUNTIF($A$5:$A$114,A10)&gt;1,"ID duplicado",IF(OR(B10="",C10="",D10="",E10=""),"Dados obrigatórios ausentes",IF(E10&lt;=0,"Principal inválido",IF(AND(F10&lt;&gt;"",F10&gt;Premissas!$B$3),"Quitação após a data-base",IF(P10&lt;&gt;"Conferido","Conferência pendente","OK"))))))</f>
        <v/>
      </c>
    </row>
    <row r="11" ht="22" customHeight="1">
      <c r="A11" s="30" t="inlineStr">
        <is>
          <t>EX-007</t>
        </is>
      </c>
      <c r="B11" s="30" t="inlineStr">
        <is>
          <t>UN-FIC-C01</t>
        </is>
      </c>
      <c r="C11" s="43" t="n">
        <v>46235</v>
      </c>
      <c r="D11" s="44" t="n">
        <v>46254</v>
      </c>
      <c r="E11" s="33" t="n">
        <v>1200</v>
      </c>
      <c r="F11" s="44" t="n">
        <v>46270</v>
      </c>
      <c r="G11" s="45">
        <f>IF(D11="","",IF(F11&lt;&gt;"",F11,Premissas!$B$3))</f>
        <v/>
      </c>
      <c r="H11" s="35">
        <f>IF(A11="","",Premissas!$B$4)</f>
        <v/>
      </c>
      <c r="I11" s="35">
        <f>IF(A11="","",Premissas!$B$5)</f>
        <v/>
      </c>
      <c r="J11" s="46">
        <f>IF(OR(D11="",G11=""),"",MAX(0,G11-D11-Premissas!$B$7))</f>
        <v/>
      </c>
      <c r="K11" s="37">
        <f>IF(OR(E11="",J11=""),"",ROUND(IF(J11&gt;0,E11*H11,0),2))</f>
        <v/>
      </c>
      <c r="L11" s="37">
        <f>IF(OR(E11="",J11=""),"",ROUND(IF(J11&gt;0,E11*I11*J11/Premissas!$B$6,0),2))</f>
        <v/>
      </c>
      <c r="M11" s="37">
        <f>IF(E11="","",ROUND(E11+IF(K11="",0,K11)+IF(L11="",0,L11),2))</f>
        <v/>
      </c>
      <c r="N11" s="38">
        <f>IF(A11="","",IF(OR(B11="",C11="",D11="",E11="",G11=""),"Dados incompletos",IF(F11&lt;&gt;"",IF(F11&gt;D11+Premissas!$B$7,"Quitado com atraso","Quitado no prazo"),IF(G11&gt;D11+Premissas!$B$7,"Em aberto — atrasado","Em aberto — no prazo"))))</f>
        <v/>
      </c>
      <c r="O11" s="38">
        <f>IF(N11&lt;&gt;"Em aberto — atrasado","",IF(J11&lt;=30,"1–30 dias",IF(J11&lt;=60,"31–60 dias",IF(J11&lt;=90,"61–90 dias","Acima de 90 dias"))))</f>
        <v/>
      </c>
      <c r="P11" s="39" t="inlineStr">
        <is>
          <t>Conferido</t>
        </is>
      </c>
      <c r="Q11" s="40">
        <f>IF(A11="","",IF(COUNTIF($A$5:$A$114,A11)&gt;1,"ID duplicado",IF(OR(B11="",C11="",D11="",E11=""),"Dados obrigatórios ausentes",IF(E11&lt;=0,"Principal inválido",IF(AND(F11&lt;&gt;"",F11&gt;Premissas!$B$3),"Quitação após a data-base",IF(P11&lt;&gt;"Conferido","Conferência pendente","OK"))))))</f>
        <v/>
      </c>
    </row>
    <row r="12" ht="22" customHeight="1">
      <c r="A12" s="30" t="inlineStr">
        <is>
          <t>EX-008</t>
        </is>
      </c>
      <c r="B12" s="30" t="inlineStr">
        <is>
          <t>UN-FIC-C02</t>
        </is>
      </c>
      <c r="C12" s="43" t="n">
        <v>46266</v>
      </c>
      <c r="D12" s="44" t="n">
        <v>46283</v>
      </c>
      <c r="E12" s="33" t="n">
        <v>450</v>
      </c>
      <c r="F12" s="44" t="n"/>
      <c r="G12" s="45">
        <f>IF(D12="","",IF(F12&lt;&gt;"",F12,Premissas!$B$3))</f>
        <v/>
      </c>
      <c r="H12" s="35">
        <f>IF(A12="","",Premissas!$B$4)</f>
        <v/>
      </c>
      <c r="I12" s="35">
        <f>IF(A12="","",Premissas!$B$5)</f>
        <v/>
      </c>
      <c r="J12" s="46">
        <f>IF(OR(D12="",G12=""),"",MAX(0,G12-D12-Premissas!$B$7))</f>
        <v/>
      </c>
      <c r="K12" s="37">
        <f>IF(OR(E12="",J12=""),"",ROUND(IF(J12&gt;0,E12*H12,0),2))</f>
        <v/>
      </c>
      <c r="L12" s="37">
        <f>IF(OR(E12="",J12=""),"",ROUND(IF(J12&gt;0,E12*I12*J12/Premissas!$B$6,0),2))</f>
        <v/>
      </c>
      <c r="M12" s="37">
        <f>IF(E12="","",ROUND(E12+IF(K12="",0,K12)+IF(L12="",0,L12),2))</f>
        <v/>
      </c>
      <c r="N12" s="38">
        <f>IF(A12="","",IF(OR(B12="",C12="",D12="",E12="",G12=""),"Dados incompletos",IF(F12&lt;&gt;"",IF(F12&gt;D12+Premissas!$B$7,"Quitado com atraso","Quitado no prazo"),IF(G12&gt;D12+Premissas!$B$7,"Em aberto — atrasado","Em aberto — no prazo"))))</f>
        <v/>
      </c>
      <c r="O12" s="38">
        <f>IF(N12&lt;&gt;"Em aberto — atrasado","",IF(J12&lt;=30,"1–30 dias",IF(J12&lt;=60,"31–60 dias",IF(J12&lt;=90,"61–90 dias","Acima de 90 dias"))))</f>
        <v/>
      </c>
      <c r="P12" s="39" t="inlineStr">
        <is>
          <t>Conferido</t>
        </is>
      </c>
      <c r="Q12" s="40">
        <f>IF(A12="","",IF(COUNTIF($A$5:$A$114,A12)&gt;1,"ID duplicado",IF(OR(B12="",C12="",D12="",E12=""),"Dados obrigatórios ausentes",IF(E12&lt;=0,"Principal inválido",IF(AND(F12&lt;&gt;"",F12&gt;Premissas!$B$3),"Quitação após a data-base",IF(P12&lt;&gt;"Conferido","Conferência pendente","OK"))))))</f>
        <v/>
      </c>
    </row>
    <row r="13" ht="22" customHeight="1">
      <c r="A13" s="30" t="inlineStr">
        <is>
          <t>EX-009</t>
        </is>
      </c>
      <c r="B13" s="30" t="inlineStr">
        <is>
          <t>UN-FIC-C03</t>
        </is>
      </c>
      <c r="C13" s="43" t="n">
        <v>46174</v>
      </c>
      <c r="D13" s="44" t="n">
        <v>46203</v>
      </c>
      <c r="E13" s="33" t="n">
        <v>1000</v>
      </c>
      <c r="F13" s="44" t="n"/>
      <c r="G13" s="45">
        <f>IF(D13="","",IF(F13&lt;&gt;"",F13,Premissas!$B$3))</f>
        <v/>
      </c>
      <c r="H13" s="35">
        <f>IF(A13="","",Premissas!$B$4)</f>
        <v/>
      </c>
      <c r="I13" s="35">
        <f>IF(A13="","",Premissas!$B$5)</f>
        <v/>
      </c>
      <c r="J13" s="46">
        <f>IF(OR(D13="",G13=""),"",MAX(0,G13-D13-Premissas!$B$7))</f>
        <v/>
      </c>
      <c r="K13" s="37">
        <f>IF(OR(E13="",J13=""),"",ROUND(IF(J13&gt;0,E13*H13,0),2))</f>
        <v/>
      </c>
      <c r="L13" s="37">
        <f>IF(OR(E13="",J13=""),"",ROUND(IF(J13&gt;0,E13*I13*J13/Premissas!$B$6,0),2))</f>
        <v/>
      </c>
      <c r="M13" s="37">
        <f>IF(E13="","",ROUND(E13+IF(K13="",0,K13)+IF(L13="",0,L13),2))</f>
        <v/>
      </c>
      <c r="N13" s="38">
        <f>IF(A13="","",IF(OR(B13="",C13="",D13="",E13="",G13=""),"Dados incompletos",IF(F13&lt;&gt;"",IF(F13&gt;D13+Premissas!$B$7,"Quitado com atraso","Quitado no prazo"),IF(G13&gt;D13+Premissas!$B$7,"Em aberto — atrasado","Em aberto — no prazo"))))</f>
        <v/>
      </c>
      <c r="O13" s="38">
        <f>IF(N13&lt;&gt;"Em aberto — atrasado","",IF(J13&lt;=30,"1–30 dias",IF(J13&lt;=60,"31–60 dias",IF(J13&lt;=90,"61–90 dias","Acima de 90 dias"))))</f>
        <v/>
      </c>
      <c r="P13" s="39" t="inlineStr">
        <is>
          <t>Conferido</t>
        </is>
      </c>
      <c r="Q13" s="40">
        <f>IF(A13="","",IF(COUNTIF($A$5:$A$114,A13)&gt;1,"ID duplicado",IF(OR(B13="",C13="",D13="",E13=""),"Dados obrigatórios ausentes",IF(E13&lt;=0,"Principal inválido",IF(AND(F13&lt;&gt;"",F13&gt;Premissas!$B$3),"Quitação após a data-base",IF(P13&lt;&gt;"Conferido","Conferência pendente","OK"))))))</f>
        <v/>
      </c>
    </row>
    <row r="14" ht="22" customHeight="1">
      <c r="A14" s="30" t="inlineStr">
        <is>
          <t>EX-010</t>
        </is>
      </c>
      <c r="B14" s="30" t="inlineStr">
        <is>
          <t>UN-FIC-D01</t>
        </is>
      </c>
      <c r="C14" s="43" t="n">
        <v>46266</v>
      </c>
      <c r="D14" s="44" t="n">
        <v>46284</v>
      </c>
      <c r="E14" s="33" t="n">
        <v>760</v>
      </c>
      <c r="F14" s="44" t="n"/>
      <c r="G14" s="45">
        <f>IF(D14="","",IF(F14&lt;&gt;"",F14,Premissas!$B$3))</f>
        <v/>
      </c>
      <c r="H14" s="35">
        <f>IF(A14="","",Premissas!$B$4)</f>
        <v/>
      </c>
      <c r="I14" s="35">
        <f>IF(A14="","",Premissas!$B$5)</f>
        <v/>
      </c>
      <c r="J14" s="46">
        <f>IF(OR(D14="",G14=""),"",MAX(0,G14-D14-Premissas!$B$7))</f>
        <v/>
      </c>
      <c r="K14" s="37">
        <f>IF(OR(E14="",J14=""),"",ROUND(IF(J14&gt;0,E14*H14,0),2))</f>
        <v/>
      </c>
      <c r="L14" s="37">
        <f>IF(OR(E14="",J14=""),"",ROUND(IF(J14&gt;0,E14*I14*J14/Premissas!$B$6,0),2))</f>
        <v/>
      </c>
      <c r="M14" s="37">
        <f>IF(E14="","",ROUND(E14+IF(K14="",0,K14)+IF(L14="",0,L14),2))</f>
        <v/>
      </c>
      <c r="N14" s="38">
        <f>IF(A14="","",IF(OR(B14="",C14="",D14="",E14="",G14=""),"Dados incompletos",IF(F14&lt;&gt;"",IF(F14&gt;D14+Premissas!$B$7,"Quitado com atraso","Quitado no prazo"),IF(G14&gt;D14+Premissas!$B$7,"Em aberto — atrasado","Em aberto — no prazo"))))</f>
        <v/>
      </c>
      <c r="O14" s="38">
        <f>IF(N14&lt;&gt;"Em aberto — atrasado","",IF(J14&lt;=30,"1–30 dias",IF(J14&lt;=60,"31–60 dias",IF(J14&lt;=90,"61–90 dias","Acima de 90 dias"))))</f>
        <v/>
      </c>
      <c r="P14" s="39" t="inlineStr">
        <is>
          <t>Conferido</t>
        </is>
      </c>
      <c r="Q14" s="40">
        <f>IF(A14="","",IF(COUNTIF($A$5:$A$114,A14)&gt;1,"ID duplicado",IF(OR(B14="",C14="",D14="",E14=""),"Dados obrigatórios ausentes",IF(E14&lt;=0,"Principal inválido",IF(AND(F14&lt;&gt;"",F14&gt;Premissas!$B$3),"Quitação após a data-base",IF(P14&lt;&gt;"Conferido","Conferência pendente","OK"))))))</f>
        <v/>
      </c>
    </row>
    <row r="15" ht="22" customHeight="1">
      <c r="A15" s="30" t="n"/>
      <c r="B15" s="30" t="n"/>
      <c r="C15" s="43" t="n"/>
      <c r="D15" s="44" t="n"/>
      <c r="E15" s="33" t="n"/>
      <c r="F15" s="44" t="n"/>
      <c r="G15" s="45">
        <f>IF(D15="","",IF(F15&lt;&gt;"",F15,Premissas!$B$3))</f>
        <v/>
      </c>
      <c r="H15" s="35">
        <f>IF(A15="","",Premissas!$B$4)</f>
        <v/>
      </c>
      <c r="I15" s="35">
        <f>IF(A15="","",Premissas!$B$5)</f>
        <v/>
      </c>
      <c r="J15" s="46">
        <f>IF(OR(D15="",G15=""),"",MAX(0,G15-D15-Premissas!$B$7))</f>
        <v/>
      </c>
      <c r="K15" s="37">
        <f>IF(OR(E15="",J15=""),"",ROUND(IF(J15&gt;0,E15*H15,0),2))</f>
        <v/>
      </c>
      <c r="L15" s="37">
        <f>IF(OR(E15="",J15=""),"",ROUND(IF(J15&gt;0,E15*I15*J15/Premissas!$B$6,0),2))</f>
        <v/>
      </c>
      <c r="M15" s="37">
        <f>IF(E15="","",ROUND(E15+IF(K15="",0,K15)+IF(L15="",0,L15),2))</f>
        <v/>
      </c>
      <c r="N15" s="38">
        <f>IF(A15="","",IF(OR(B15="",C15="",D15="",E15="",G15=""),"Dados incompletos",IF(F15&lt;&gt;"",IF(F15&gt;D15+Premissas!$B$7,"Quitado com atraso","Quitado no prazo"),IF(G15&gt;D15+Premissas!$B$7,"Em aberto — atrasado","Em aberto — no prazo"))))</f>
        <v/>
      </c>
      <c r="O15" s="38">
        <f>IF(N15&lt;&gt;"Em aberto — atrasado","",IF(J15&lt;=30,"1–30 dias",IF(J15&lt;=60,"31–60 dias",IF(J15&lt;=90,"61–90 dias","Acima de 90 dias"))))</f>
        <v/>
      </c>
      <c r="P15" s="39" t="n"/>
      <c r="Q15" s="40">
        <f>IF(A15="","",IF(COUNTIF($A$5:$A$114,A15)&gt;1,"ID duplicado",IF(OR(B15="",C15="",D15="",E15=""),"Dados obrigatórios ausentes",IF(E15&lt;=0,"Principal inválido",IF(AND(F15&lt;&gt;"",F15&gt;Premissas!$B$3),"Quitação após a data-base",IF(P15&lt;&gt;"Conferido","Conferência pendente","OK"))))))</f>
        <v/>
      </c>
    </row>
    <row r="16" ht="22" customHeight="1">
      <c r="A16" s="30" t="n"/>
      <c r="B16" s="30" t="n"/>
      <c r="C16" s="43" t="n"/>
      <c r="D16" s="44" t="n"/>
      <c r="E16" s="33" t="n"/>
      <c r="F16" s="44" t="n"/>
      <c r="G16" s="45">
        <f>IF(D16="","",IF(F16&lt;&gt;"",F16,Premissas!$B$3))</f>
        <v/>
      </c>
      <c r="H16" s="35">
        <f>IF(A16="","",Premissas!$B$4)</f>
        <v/>
      </c>
      <c r="I16" s="35">
        <f>IF(A16="","",Premissas!$B$5)</f>
        <v/>
      </c>
      <c r="J16" s="46">
        <f>IF(OR(D16="",G16=""),"",MAX(0,G16-D16-Premissas!$B$7))</f>
        <v/>
      </c>
      <c r="K16" s="37">
        <f>IF(OR(E16="",J16=""),"",ROUND(IF(J16&gt;0,E16*H16,0),2))</f>
        <v/>
      </c>
      <c r="L16" s="37">
        <f>IF(OR(E16="",J16=""),"",ROUND(IF(J16&gt;0,E16*I16*J16/Premissas!$B$6,0),2))</f>
        <v/>
      </c>
      <c r="M16" s="37">
        <f>IF(E16="","",ROUND(E16+IF(K16="",0,K16)+IF(L16="",0,L16),2))</f>
        <v/>
      </c>
      <c r="N16" s="38">
        <f>IF(A16="","",IF(OR(B16="",C16="",D16="",E16="",G16=""),"Dados incompletos",IF(F16&lt;&gt;"",IF(F16&gt;D16+Premissas!$B$7,"Quitado com atraso","Quitado no prazo"),IF(G16&gt;D16+Premissas!$B$7,"Em aberto — atrasado","Em aberto — no prazo"))))</f>
        <v/>
      </c>
      <c r="O16" s="38">
        <f>IF(N16&lt;&gt;"Em aberto — atrasado","",IF(J16&lt;=30,"1–30 dias",IF(J16&lt;=60,"31–60 dias",IF(J16&lt;=90,"61–90 dias","Acima de 90 dias"))))</f>
        <v/>
      </c>
      <c r="P16" s="39" t="n"/>
      <c r="Q16" s="40">
        <f>IF(A16="","",IF(COUNTIF($A$5:$A$114,A16)&gt;1,"ID duplicado",IF(OR(B16="",C16="",D16="",E16=""),"Dados obrigatórios ausentes",IF(E16&lt;=0,"Principal inválido",IF(AND(F16&lt;&gt;"",F16&gt;Premissas!$B$3),"Quitação após a data-base",IF(P16&lt;&gt;"Conferido","Conferência pendente","OK"))))))</f>
        <v/>
      </c>
    </row>
    <row r="17" ht="22" customHeight="1">
      <c r="A17" s="30" t="n"/>
      <c r="B17" s="30" t="n"/>
      <c r="C17" s="43" t="n"/>
      <c r="D17" s="44" t="n"/>
      <c r="E17" s="33" t="n"/>
      <c r="F17" s="44" t="n"/>
      <c r="G17" s="45">
        <f>IF(D17="","",IF(F17&lt;&gt;"",F17,Premissas!$B$3))</f>
        <v/>
      </c>
      <c r="H17" s="35">
        <f>IF(A17="","",Premissas!$B$4)</f>
        <v/>
      </c>
      <c r="I17" s="35">
        <f>IF(A17="","",Premissas!$B$5)</f>
        <v/>
      </c>
      <c r="J17" s="46">
        <f>IF(OR(D17="",G17=""),"",MAX(0,G17-D17-Premissas!$B$7))</f>
        <v/>
      </c>
      <c r="K17" s="37">
        <f>IF(OR(E17="",J17=""),"",ROUND(IF(J17&gt;0,E17*H17,0),2))</f>
        <v/>
      </c>
      <c r="L17" s="37">
        <f>IF(OR(E17="",J17=""),"",ROUND(IF(J17&gt;0,E17*I17*J17/Premissas!$B$6,0),2))</f>
        <v/>
      </c>
      <c r="M17" s="37">
        <f>IF(E17="","",ROUND(E17+IF(K17="",0,K17)+IF(L17="",0,L17),2))</f>
        <v/>
      </c>
      <c r="N17" s="38">
        <f>IF(A17="","",IF(OR(B17="",C17="",D17="",E17="",G17=""),"Dados incompletos",IF(F17&lt;&gt;"",IF(F17&gt;D17+Premissas!$B$7,"Quitado com atraso","Quitado no prazo"),IF(G17&gt;D17+Premissas!$B$7,"Em aberto — atrasado","Em aberto — no prazo"))))</f>
        <v/>
      </c>
      <c r="O17" s="38">
        <f>IF(N17&lt;&gt;"Em aberto — atrasado","",IF(J17&lt;=30,"1–30 dias",IF(J17&lt;=60,"31–60 dias",IF(J17&lt;=90,"61–90 dias","Acima de 90 dias"))))</f>
        <v/>
      </c>
      <c r="P17" s="39" t="n"/>
      <c r="Q17" s="40">
        <f>IF(A17="","",IF(COUNTIF($A$5:$A$114,A17)&gt;1,"ID duplicado",IF(OR(B17="",C17="",D17="",E17=""),"Dados obrigatórios ausentes",IF(E17&lt;=0,"Principal inválido",IF(AND(F17&lt;&gt;"",F17&gt;Premissas!$B$3),"Quitação após a data-base",IF(P17&lt;&gt;"Conferido","Conferência pendente","OK"))))))</f>
        <v/>
      </c>
    </row>
    <row r="18" ht="22" customHeight="1">
      <c r="A18" s="30" t="n"/>
      <c r="B18" s="30" t="n"/>
      <c r="C18" s="43" t="n"/>
      <c r="D18" s="44" t="n"/>
      <c r="E18" s="33" t="n"/>
      <c r="F18" s="44" t="n"/>
      <c r="G18" s="45">
        <f>IF(D18="","",IF(F18&lt;&gt;"",F18,Premissas!$B$3))</f>
        <v/>
      </c>
      <c r="H18" s="35">
        <f>IF(A18="","",Premissas!$B$4)</f>
        <v/>
      </c>
      <c r="I18" s="35">
        <f>IF(A18="","",Premissas!$B$5)</f>
        <v/>
      </c>
      <c r="J18" s="46">
        <f>IF(OR(D18="",G18=""),"",MAX(0,G18-D18-Premissas!$B$7))</f>
        <v/>
      </c>
      <c r="K18" s="37">
        <f>IF(OR(E18="",J18=""),"",ROUND(IF(J18&gt;0,E18*H18,0),2))</f>
        <v/>
      </c>
      <c r="L18" s="37">
        <f>IF(OR(E18="",J18=""),"",ROUND(IF(J18&gt;0,E18*I18*J18/Premissas!$B$6,0),2))</f>
        <v/>
      </c>
      <c r="M18" s="37">
        <f>IF(E18="","",ROUND(E18+IF(K18="",0,K18)+IF(L18="",0,L18),2))</f>
        <v/>
      </c>
      <c r="N18" s="38">
        <f>IF(A18="","",IF(OR(B18="",C18="",D18="",E18="",G18=""),"Dados incompletos",IF(F18&lt;&gt;"",IF(F18&gt;D18+Premissas!$B$7,"Quitado com atraso","Quitado no prazo"),IF(G18&gt;D18+Premissas!$B$7,"Em aberto — atrasado","Em aberto — no prazo"))))</f>
        <v/>
      </c>
      <c r="O18" s="38">
        <f>IF(N18&lt;&gt;"Em aberto — atrasado","",IF(J18&lt;=30,"1–30 dias",IF(J18&lt;=60,"31–60 dias",IF(J18&lt;=90,"61–90 dias","Acima de 90 dias"))))</f>
        <v/>
      </c>
      <c r="P18" s="39" t="n"/>
      <c r="Q18" s="40">
        <f>IF(A18="","",IF(COUNTIF($A$5:$A$114,A18)&gt;1,"ID duplicado",IF(OR(B18="",C18="",D18="",E18=""),"Dados obrigatórios ausentes",IF(E18&lt;=0,"Principal inválido",IF(AND(F18&lt;&gt;"",F18&gt;Premissas!$B$3),"Quitação após a data-base",IF(P18&lt;&gt;"Conferido","Conferência pendente","OK"))))))</f>
        <v/>
      </c>
    </row>
    <row r="19" ht="22" customHeight="1">
      <c r="A19" s="30" t="n"/>
      <c r="B19" s="30" t="n"/>
      <c r="C19" s="43" t="n"/>
      <c r="D19" s="44" t="n"/>
      <c r="E19" s="33" t="n"/>
      <c r="F19" s="44" t="n"/>
      <c r="G19" s="45">
        <f>IF(D19="","",IF(F19&lt;&gt;"",F19,Premissas!$B$3))</f>
        <v/>
      </c>
      <c r="H19" s="35">
        <f>IF(A19="","",Premissas!$B$4)</f>
        <v/>
      </c>
      <c r="I19" s="35">
        <f>IF(A19="","",Premissas!$B$5)</f>
        <v/>
      </c>
      <c r="J19" s="46">
        <f>IF(OR(D19="",G19=""),"",MAX(0,G19-D19-Premissas!$B$7))</f>
        <v/>
      </c>
      <c r="K19" s="37">
        <f>IF(OR(E19="",J19=""),"",ROUND(IF(J19&gt;0,E19*H19,0),2))</f>
        <v/>
      </c>
      <c r="L19" s="37">
        <f>IF(OR(E19="",J19=""),"",ROUND(IF(J19&gt;0,E19*I19*J19/Premissas!$B$6,0),2))</f>
        <v/>
      </c>
      <c r="M19" s="37">
        <f>IF(E19="","",ROUND(E19+IF(K19="",0,K19)+IF(L19="",0,L19),2))</f>
        <v/>
      </c>
      <c r="N19" s="38">
        <f>IF(A19="","",IF(OR(B19="",C19="",D19="",E19="",G19=""),"Dados incompletos",IF(F19&lt;&gt;"",IF(F19&gt;D19+Premissas!$B$7,"Quitado com atraso","Quitado no prazo"),IF(G19&gt;D19+Premissas!$B$7,"Em aberto — atrasado","Em aberto — no prazo"))))</f>
        <v/>
      </c>
      <c r="O19" s="38">
        <f>IF(N19&lt;&gt;"Em aberto — atrasado","",IF(J19&lt;=30,"1–30 dias",IF(J19&lt;=60,"31–60 dias",IF(J19&lt;=90,"61–90 dias","Acima de 90 dias"))))</f>
        <v/>
      </c>
      <c r="P19" s="39" t="n"/>
      <c r="Q19" s="40">
        <f>IF(A19="","",IF(COUNTIF($A$5:$A$114,A19)&gt;1,"ID duplicado",IF(OR(B19="",C19="",D19="",E19=""),"Dados obrigatórios ausentes",IF(E19&lt;=0,"Principal inválido",IF(AND(F19&lt;&gt;"",F19&gt;Premissas!$B$3),"Quitação após a data-base",IF(P19&lt;&gt;"Conferido","Conferência pendente","OK"))))))</f>
        <v/>
      </c>
    </row>
    <row r="20" ht="22" customHeight="1">
      <c r="A20" s="30" t="n"/>
      <c r="B20" s="30" t="n"/>
      <c r="C20" s="43" t="n"/>
      <c r="D20" s="44" t="n"/>
      <c r="E20" s="33" t="n"/>
      <c r="F20" s="44" t="n"/>
      <c r="G20" s="45">
        <f>IF(D20="","",IF(F20&lt;&gt;"",F20,Premissas!$B$3))</f>
        <v/>
      </c>
      <c r="H20" s="35">
        <f>IF(A20="","",Premissas!$B$4)</f>
        <v/>
      </c>
      <c r="I20" s="35">
        <f>IF(A20="","",Premissas!$B$5)</f>
        <v/>
      </c>
      <c r="J20" s="46">
        <f>IF(OR(D20="",G20=""),"",MAX(0,G20-D20-Premissas!$B$7))</f>
        <v/>
      </c>
      <c r="K20" s="37">
        <f>IF(OR(E20="",J20=""),"",ROUND(IF(J20&gt;0,E20*H20,0),2))</f>
        <v/>
      </c>
      <c r="L20" s="37">
        <f>IF(OR(E20="",J20=""),"",ROUND(IF(J20&gt;0,E20*I20*J20/Premissas!$B$6,0),2))</f>
        <v/>
      </c>
      <c r="M20" s="37">
        <f>IF(E20="","",ROUND(E20+IF(K20="",0,K20)+IF(L20="",0,L20),2))</f>
        <v/>
      </c>
      <c r="N20" s="38">
        <f>IF(A20="","",IF(OR(B20="",C20="",D20="",E20="",G20=""),"Dados incompletos",IF(F20&lt;&gt;"",IF(F20&gt;D20+Premissas!$B$7,"Quitado com atraso","Quitado no prazo"),IF(G20&gt;D20+Premissas!$B$7,"Em aberto — atrasado","Em aberto — no prazo"))))</f>
        <v/>
      </c>
      <c r="O20" s="38">
        <f>IF(N20&lt;&gt;"Em aberto — atrasado","",IF(J20&lt;=30,"1–30 dias",IF(J20&lt;=60,"31–60 dias",IF(J20&lt;=90,"61–90 dias","Acima de 90 dias"))))</f>
        <v/>
      </c>
      <c r="P20" s="39" t="n"/>
      <c r="Q20" s="40">
        <f>IF(A20="","",IF(COUNTIF($A$5:$A$114,A20)&gt;1,"ID duplicado",IF(OR(B20="",C20="",D20="",E20=""),"Dados obrigatórios ausentes",IF(E20&lt;=0,"Principal inválido",IF(AND(F20&lt;&gt;"",F20&gt;Premissas!$B$3),"Quitação após a data-base",IF(P20&lt;&gt;"Conferido","Conferência pendente","OK"))))))</f>
        <v/>
      </c>
    </row>
    <row r="21" ht="22" customHeight="1">
      <c r="A21" s="30" t="n"/>
      <c r="B21" s="30" t="n"/>
      <c r="C21" s="43" t="n"/>
      <c r="D21" s="44" t="n"/>
      <c r="E21" s="33" t="n"/>
      <c r="F21" s="44" t="n"/>
      <c r="G21" s="45">
        <f>IF(D21="","",IF(F21&lt;&gt;"",F21,Premissas!$B$3))</f>
        <v/>
      </c>
      <c r="H21" s="35">
        <f>IF(A21="","",Premissas!$B$4)</f>
        <v/>
      </c>
      <c r="I21" s="35">
        <f>IF(A21="","",Premissas!$B$5)</f>
        <v/>
      </c>
      <c r="J21" s="46">
        <f>IF(OR(D21="",G21=""),"",MAX(0,G21-D21-Premissas!$B$7))</f>
        <v/>
      </c>
      <c r="K21" s="37">
        <f>IF(OR(E21="",J21=""),"",ROUND(IF(J21&gt;0,E21*H21,0),2))</f>
        <v/>
      </c>
      <c r="L21" s="37">
        <f>IF(OR(E21="",J21=""),"",ROUND(IF(J21&gt;0,E21*I21*J21/Premissas!$B$6,0),2))</f>
        <v/>
      </c>
      <c r="M21" s="37">
        <f>IF(E21="","",ROUND(E21+IF(K21="",0,K21)+IF(L21="",0,L21),2))</f>
        <v/>
      </c>
      <c r="N21" s="38">
        <f>IF(A21="","",IF(OR(B21="",C21="",D21="",E21="",G21=""),"Dados incompletos",IF(F21&lt;&gt;"",IF(F21&gt;D21+Premissas!$B$7,"Quitado com atraso","Quitado no prazo"),IF(G21&gt;D21+Premissas!$B$7,"Em aberto — atrasado","Em aberto — no prazo"))))</f>
        <v/>
      </c>
      <c r="O21" s="38">
        <f>IF(N21&lt;&gt;"Em aberto — atrasado","",IF(J21&lt;=30,"1–30 dias",IF(J21&lt;=60,"31–60 dias",IF(J21&lt;=90,"61–90 dias","Acima de 90 dias"))))</f>
        <v/>
      </c>
      <c r="P21" s="39" t="n"/>
      <c r="Q21" s="40">
        <f>IF(A21="","",IF(COUNTIF($A$5:$A$114,A21)&gt;1,"ID duplicado",IF(OR(B21="",C21="",D21="",E21=""),"Dados obrigatórios ausentes",IF(E21&lt;=0,"Principal inválido",IF(AND(F21&lt;&gt;"",F21&gt;Premissas!$B$3),"Quitação após a data-base",IF(P21&lt;&gt;"Conferido","Conferência pendente","OK"))))))</f>
        <v/>
      </c>
    </row>
    <row r="22" ht="22" customHeight="1">
      <c r="A22" s="30" t="n"/>
      <c r="B22" s="30" t="n"/>
      <c r="C22" s="43" t="n"/>
      <c r="D22" s="44" t="n"/>
      <c r="E22" s="33" t="n"/>
      <c r="F22" s="44" t="n"/>
      <c r="G22" s="45">
        <f>IF(D22="","",IF(F22&lt;&gt;"",F22,Premissas!$B$3))</f>
        <v/>
      </c>
      <c r="H22" s="35">
        <f>IF(A22="","",Premissas!$B$4)</f>
        <v/>
      </c>
      <c r="I22" s="35">
        <f>IF(A22="","",Premissas!$B$5)</f>
        <v/>
      </c>
      <c r="J22" s="46">
        <f>IF(OR(D22="",G22=""),"",MAX(0,G22-D22-Premissas!$B$7))</f>
        <v/>
      </c>
      <c r="K22" s="37">
        <f>IF(OR(E22="",J22=""),"",ROUND(IF(J22&gt;0,E22*H22,0),2))</f>
        <v/>
      </c>
      <c r="L22" s="37">
        <f>IF(OR(E22="",J22=""),"",ROUND(IF(J22&gt;0,E22*I22*J22/Premissas!$B$6,0),2))</f>
        <v/>
      </c>
      <c r="M22" s="37">
        <f>IF(E22="","",ROUND(E22+IF(K22="",0,K22)+IF(L22="",0,L22),2))</f>
        <v/>
      </c>
      <c r="N22" s="38">
        <f>IF(A22="","",IF(OR(B22="",C22="",D22="",E22="",G22=""),"Dados incompletos",IF(F22&lt;&gt;"",IF(F22&gt;D22+Premissas!$B$7,"Quitado com atraso","Quitado no prazo"),IF(G22&gt;D22+Premissas!$B$7,"Em aberto — atrasado","Em aberto — no prazo"))))</f>
        <v/>
      </c>
      <c r="O22" s="38">
        <f>IF(N22&lt;&gt;"Em aberto — atrasado","",IF(J22&lt;=30,"1–30 dias",IF(J22&lt;=60,"31–60 dias",IF(J22&lt;=90,"61–90 dias","Acima de 90 dias"))))</f>
        <v/>
      </c>
      <c r="P22" s="39" t="n"/>
      <c r="Q22" s="40">
        <f>IF(A22="","",IF(COUNTIF($A$5:$A$114,A22)&gt;1,"ID duplicado",IF(OR(B22="",C22="",D22="",E22=""),"Dados obrigatórios ausentes",IF(E22&lt;=0,"Principal inválido",IF(AND(F22&lt;&gt;"",F22&gt;Premissas!$B$3),"Quitação após a data-base",IF(P22&lt;&gt;"Conferido","Conferência pendente","OK"))))))</f>
        <v/>
      </c>
    </row>
    <row r="23" ht="22" customHeight="1">
      <c r="A23" s="30" t="n"/>
      <c r="B23" s="30" t="n"/>
      <c r="C23" s="43" t="n"/>
      <c r="D23" s="44" t="n"/>
      <c r="E23" s="33" t="n"/>
      <c r="F23" s="44" t="n"/>
      <c r="G23" s="45">
        <f>IF(D23="","",IF(F23&lt;&gt;"",F23,Premissas!$B$3))</f>
        <v/>
      </c>
      <c r="H23" s="35">
        <f>IF(A23="","",Premissas!$B$4)</f>
        <v/>
      </c>
      <c r="I23" s="35">
        <f>IF(A23="","",Premissas!$B$5)</f>
        <v/>
      </c>
      <c r="J23" s="46">
        <f>IF(OR(D23="",G23=""),"",MAX(0,G23-D23-Premissas!$B$7))</f>
        <v/>
      </c>
      <c r="K23" s="37">
        <f>IF(OR(E23="",J23=""),"",ROUND(IF(J23&gt;0,E23*H23,0),2))</f>
        <v/>
      </c>
      <c r="L23" s="37">
        <f>IF(OR(E23="",J23=""),"",ROUND(IF(J23&gt;0,E23*I23*J23/Premissas!$B$6,0),2))</f>
        <v/>
      </c>
      <c r="M23" s="37">
        <f>IF(E23="","",ROUND(E23+IF(K23="",0,K23)+IF(L23="",0,L23),2))</f>
        <v/>
      </c>
      <c r="N23" s="38">
        <f>IF(A23="","",IF(OR(B23="",C23="",D23="",E23="",G23=""),"Dados incompletos",IF(F23&lt;&gt;"",IF(F23&gt;D23+Premissas!$B$7,"Quitado com atraso","Quitado no prazo"),IF(G23&gt;D23+Premissas!$B$7,"Em aberto — atrasado","Em aberto — no prazo"))))</f>
        <v/>
      </c>
      <c r="O23" s="38">
        <f>IF(N23&lt;&gt;"Em aberto — atrasado","",IF(J23&lt;=30,"1–30 dias",IF(J23&lt;=60,"31–60 dias",IF(J23&lt;=90,"61–90 dias","Acima de 90 dias"))))</f>
        <v/>
      </c>
      <c r="P23" s="39" t="n"/>
      <c r="Q23" s="40">
        <f>IF(A23="","",IF(COUNTIF($A$5:$A$114,A23)&gt;1,"ID duplicado",IF(OR(B23="",C23="",D23="",E23=""),"Dados obrigatórios ausentes",IF(E23&lt;=0,"Principal inválido",IF(AND(F23&lt;&gt;"",F23&gt;Premissas!$B$3),"Quitação após a data-base",IF(P23&lt;&gt;"Conferido","Conferência pendente","OK"))))))</f>
        <v/>
      </c>
    </row>
    <row r="24" ht="22" customHeight="1">
      <c r="A24" s="30" t="n"/>
      <c r="B24" s="30" t="n"/>
      <c r="C24" s="43" t="n"/>
      <c r="D24" s="44" t="n"/>
      <c r="E24" s="33" t="n"/>
      <c r="F24" s="44" t="n"/>
      <c r="G24" s="45">
        <f>IF(D24="","",IF(F24&lt;&gt;"",F24,Premissas!$B$3))</f>
        <v/>
      </c>
      <c r="H24" s="35">
        <f>IF(A24="","",Premissas!$B$4)</f>
        <v/>
      </c>
      <c r="I24" s="35">
        <f>IF(A24="","",Premissas!$B$5)</f>
        <v/>
      </c>
      <c r="J24" s="46">
        <f>IF(OR(D24="",G24=""),"",MAX(0,G24-D24-Premissas!$B$7))</f>
        <v/>
      </c>
      <c r="K24" s="37">
        <f>IF(OR(E24="",J24=""),"",ROUND(IF(J24&gt;0,E24*H24,0),2))</f>
        <v/>
      </c>
      <c r="L24" s="37">
        <f>IF(OR(E24="",J24=""),"",ROUND(IF(J24&gt;0,E24*I24*J24/Premissas!$B$6,0),2))</f>
        <v/>
      </c>
      <c r="M24" s="37">
        <f>IF(E24="","",ROUND(E24+IF(K24="",0,K24)+IF(L24="",0,L24),2))</f>
        <v/>
      </c>
      <c r="N24" s="38">
        <f>IF(A24="","",IF(OR(B24="",C24="",D24="",E24="",G24=""),"Dados incompletos",IF(F24&lt;&gt;"",IF(F24&gt;D24+Premissas!$B$7,"Quitado com atraso","Quitado no prazo"),IF(G24&gt;D24+Premissas!$B$7,"Em aberto — atrasado","Em aberto — no prazo"))))</f>
        <v/>
      </c>
      <c r="O24" s="38">
        <f>IF(N24&lt;&gt;"Em aberto — atrasado","",IF(J24&lt;=30,"1–30 dias",IF(J24&lt;=60,"31–60 dias",IF(J24&lt;=90,"61–90 dias","Acima de 90 dias"))))</f>
        <v/>
      </c>
      <c r="P24" s="39" t="n"/>
      <c r="Q24" s="40">
        <f>IF(A24="","",IF(COUNTIF($A$5:$A$114,A24)&gt;1,"ID duplicado",IF(OR(B24="",C24="",D24="",E24=""),"Dados obrigatórios ausentes",IF(E24&lt;=0,"Principal inválido",IF(AND(F24&lt;&gt;"",F24&gt;Premissas!$B$3),"Quitação após a data-base",IF(P24&lt;&gt;"Conferido","Conferência pendente","OK"))))))</f>
        <v/>
      </c>
    </row>
    <row r="25" ht="22" customHeight="1">
      <c r="A25" s="30" t="n"/>
      <c r="B25" s="30" t="n"/>
      <c r="C25" s="43" t="n"/>
      <c r="D25" s="44" t="n"/>
      <c r="E25" s="33" t="n"/>
      <c r="F25" s="44" t="n"/>
      <c r="G25" s="45">
        <f>IF(D25="","",IF(F25&lt;&gt;"",F25,Premissas!$B$3))</f>
        <v/>
      </c>
      <c r="H25" s="35">
        <f>IF(A25="","",Premissas!$B$4)</f>
        <v/>
      </c>
      <c r="I25" s="35">
        <f>IF(A25="","",Premissas!$B$5)</f>
        <v/>
      </c>
      <c r="J25" s="46">
        <f>IF(OR(D25="",G25=""),"",MAX(0,G25-D25-Premissas!$B$7))</f>
        <v/>
      </c>
      <c r="K25" s="37">
        <f>IF(OR(E25="",J25=""),"",ROUND(IF(J25&gt;0,E25*H25,0),2))</f>
        <v/>
      </c>
      <c r="L25" s="37">
        <f>IF(OR(E25="",J25=""),"",ROUND(IF(J25&gt;0,E25*I25*J25/Premissas!$B$6,0),2))</f>
        <v/>
      </c>
      <c r="M25" s="37">
        <f>IF(E25="","",ROUND(E25+IF(K25="",0,K25)+IF(L25="",0,L25),2))</f>
        <v/>
      </c>
      <c r="N25" s="38">
        <f>IF(A25="","",IF(OR(B25="",C25="",D25="",E25="",G25=""),"Dados incompletos",IF(F25&lt;&gt;"",IF(F25&gt;D25+Premissas!$B$7,"Quitado com atraso","Quitado no prazo"),IF(G25&gt;D25+Premissas!$B$7,"Em aberto — atrasado","Em aberto — no prazo"))))</f>
        <v/>
      </c>
      <c r="O25" s="38">
        <f>IF(N25&lt;&gt;"Em aberto — atrasado","",IF(J25&lt;=30,"1–30 dias",IF(J25&lt;=60,"31–60 dias",IF(J25&lt;=90,"61–90 dias","Acima de 90 dias"))))</f>
        <v/>
      </c>
      <c r="P25" s="39" t="n"/>
      <c r="Q25" s="40">
        <f>IF(A25="","",IF(COUNTIF($A$5:$A$114,A25)&gt;1,"ID duplicado",IF(OR(B25="",C25="",D25="",E25=""),"Dados obrigatórios ausentes",IF(E25&lt;=0,"Principal inválido",IF(AND(F25&lt;&gt;"",F25&gt;Premissas!$B$3),"Quitação após a data-base",IF(P25&lt;&gt;"Conferido","Conferência pendente","OK"))))))</f>
        <v/>
      </c>
    </row>
    <row r="26" ht="22" customHeight="1">
      <c r="A26" s="30" t="n"/>
      <c r="B26" s="30" t="n"/>
      <c r="C26" s="43" t="n"/>
      <c r="D26" s="44" t="n"/>
      <c r="E26" s="33" t="n"/>
      <c r="F26" s="44" t="n"/>
      <c r="G26" s="45">
        <f>IF(D26="","",IF(F26&lt;&gt;"",F26,Premissas!$B$3))</f>
        <v/>
      </c>
      <c r="H26" s="35">
        <f>IF(A26="","",Premissas!$B$4)</f>
        <v/>
      </c>
      <c r="I26" s="35">
        <f>IF(A26="","",Premissas!$B$5)</f>
        <v/>
      </c>
      <c r="J26" s="46">
        <f>IF(OR(D26="",G26=""),"",MAX(0,G26-D26-Premissas!$B$7))</f>
        <v/>
      </c>
      <c r="K26" s="37">
        <f>IF(OR(E26="",J26=""),"",ROUND(IF(J26&gt;0,E26*H26,0),2))</f>
        <v/>
      </c>
      <c r="L26" s="37">
        <f>IF(OR(E26="",J26=""),"",ROUND(IF(J26&gt;0,E26*I26*J26/Premissas!$B$6,0),2))</f>
        <v/>
      </c>
      <c r="M26" s="37">
        <f>IF(E26="","",ROUND(E26+IF(K26="",0,K26)+IF(L26="",0,L26),2))</f>
        <v/>
      </c>
      <c r="N26" s="38">
        <f>IF(A26="","",IF(OR(B26="",C26="",D26="",E26="",G26=""),"Dados incompletos",IF(F26&lt;&gt;"",IF(F26&gt;D26+Premissas!$B$7,"Quitado com atraso","Quitado no prazo"),IF(G26&gt;D26+Premissas!$B$7,"Em aberto — atrasado","Em aberto — no prazo"))))</f>
        <v/>
      </c>
      <c r="O26" s="38">
        <f>IF(N26&lt;&gt;"Em aberto — atrasado","",IF(J26&lt;=30,"1–30 dias",IF(J26&lt;=60,"31–60 dias",IF(J26&lt;=90,"61–90 dias","Acima de 90 dias"))))</f>
        <v/>
      </c>
      <c r="P26" s="39" t="n"/>
      <c r="Q26" s="40">
        <f>IF(A26="","",IF(COUNTIF($A$5:$A$114,A26)&gt;1,"ID duplicado",IF(OR(B26="",C26="",D26="",E26=""),"Dados obrigatórios ausentes",IF(E26&lt;=0,"Principal inválido",IF(AND(F26&lt;&gt;"",F26&gt;Premissas!$B$3),"Quitação após a data-base",IF(P26&lt;&gt;"Conferido","Conferência pendente","OK"))))))</f>
        <v/>
      </c>
    </row>
    <row r="27" ht="22" customHeight="1">
      <c r="A27" s="30" t="n"/>
      <c r="B27" s="30" t="n"/>
      <c r="C27" s="43" t="n"/>
      <c r="D27" s="44" t="n"/>
      <c r="E27" s="33" t="n"/>
      <c r="F27" s="44" t="n"/>
      <c r="G27" s="45">
        <f>IF(D27="","",IF(F27&lt;&gt;"",F27,Premissas!$B$3))</f>
        <v/>
      </c>
      <c r="H27" s="35">
        <f>IF(A27="","",Premissas!$B$4)</f>
        <v/>
      </c>
      <c r="I27" s="35">
        <f>IF(A27="","",Premissas!$B$5)</f>
        <v/>
      </c>
      <c r="J27" s="46">
        <f>IF(OR(D27="",G27=""),"",MAX(0,G27-D27-Premissas!$B$7))</f>
        <v/>
      </c>
      <c r="K27" s="37">
        <f>IF(OR(E27="",J27=""),"",ROUND(IF(J27&gt;0,E27*H27,0),2))</f>
        <v/>
      </c>
      <c r="L27" s="37">
        <f>IF(OR(E27="",J27=""),"",ROUND(IF(J27&gt;0,E27*I27*J27/Premissas!$B$6,0),2))</f>
        <v/>
      </c>
      <c r="M27" s="37">
        <f>IF(E27="","",ROUND(E27+IF(K27="",0,K27)+IF(L27="",0,L27),2))</f>
        <v/>
      </c>
      <c r="N27" s="38">
        <f>IF(A27="","",IF(OR(B27="",C27="",D27="",E27="",G27=""),"Dados incompletos",IF(F27&lt;&gt;"",IF(F27&gt;D27+Premissas!$B$7,"Quitado com atraso","Quitado no prazo"),IF(G27&gt;D27+Premissas!$B$7,"Em aberto — atrasado","Em aberto — no prazo"))))</f>
        <v/>
      </c>
      <c r="O27" s="38">
        <f>IF(N27&lt;&gt;"Em aberto — atrasado","",IF(J27&lt;=30,"1–30 dias",IF(J27&lt;=60,"31–60 dias",IF(J27&lt;=90,"61–90 dias","Acima de 90 dias"))))</f>
        <v/>
      </c>
      <c r="P27" s="39" t="n"/>
      <c r="Q27" s="40">
        <f>IF(A27="","",IF(COUNTIF($A$5:$A$114,A27)&gt;1,"ID duplicado",IF(OR(B27="",C27="",D27="",E27=""),"Dados obrigatórios ausentes",IF(E27&lt;=0,"Principal inválido",IF(AND(F27&lt;&gt;"",F27&gt;Premissas!$B$3),"Quitação após a data-base",IF(P27&lt;&gt;"Conferido","Conferência pendente","OK"))))))</f>
        <v/>
      </c>
    </row>
    <row r="28" ht="22" customHeight="1">
      <c r="A28" s="30" t="n"/>
      <c r="B28" s="30" t="n"/>
      <c r="C28" s="43" t="n"/>
      <c r="D28" s="44" t="n"/>
      <c r="E28" s="33" t="n"/>
      <c r="F28" s="44" t="n"/>
      <c r="G28" s="45">
        <f>IF(D28="","",IF(F28&lt;&gt;"",F28,Premissas!$B$3))</f>
        <v/>
      </c>
      <c r="H28" s="35">
        <f>IF(A28="","",Premissas!$B$4)</f>
        <v/>
      </c>
      <c r="I28" s="35">
        <f>IF(A28="","",Premissas!$B$5)</f>
        <v/>
      </c>
      <c r="J28" s="46">
        <f>IF(OR(D28="",G28=""),"",MAX(0,G28-D28-Premissas!$B$7))</f>
        <v/>
      </c>
      <c r="K28" s="37">
        <f>IF(OR(E28="",J28=""),"",ROUND(IF(J28&gt;0,E28*H28,0),2))</f>
        <v/>
      </c>
      <c r="L28" s="37">
        <f>IF(OR(E28="",J28=""),"",ROUND(IF(J28&gt;0,E28*I28*J28/Premissas!$B$6,0),2))</f>
        <v/>
      </c>
      <c r="M28" s="37">
        <f>IF(E28="","",ROUND(E28+IF(K28="",0,K28)+IF(L28="",0,L28),2))</f>
        <v/>
      </c>
      <c r="N28" s="38">
        <f>IF(A28="","",IF(OR(B28="",C28="",D28="",E28="",G28=""),"Dados incompletos",IF(F28&lt;&gt;"",IF(F28&gt;D28+Premissas!$B$7,"Quitado com atraso","Quitado no prazo"),IF(G28&gt;D28+Premissas!$B$7,"Em aberto — atrasado","Em aberto — no prazo"))))</f>
        <v/>
      </c>
      <c r="O28" s="38">
        <f>IF(N28&lt;&gt;"Em aberto — atrasado","",IF(J28&lt;=30,"1–30 dias",IF(J28&lt;=60,"31–60 dias",IF(J28&lt;=90,"61–90 dias","Acima de 90 dias"))))</f>
        <v/>
      </c>
      <c r="P28" s="39" t="n"/>
      <c r="Q28" s="40">
        <f>IF(A28="","",IF(COUNTIF($A$5:$A$114,A28)&gt;1,"ID duplicado",IF(OR(B28="",C28="",D28="",E28=""),"Dados obrigatórios ausentes",IF(E28&lt;=0,"Principal inválido",IF(AND(F28&lt;&gt;"",F28&gt;Premissas!$B$3),"Quitação após a data-base",IF(P28&lt;&gt;"Conferido","Conferência pendente","OK"))))))</f>
        <v/>
      </c>
    </row>
    <row r="29" ht="22" customHeight="1">
      <c r="A29" s="30" t="n"/>
      <c r="B29" s="30" t="n"/>
      <c r="C29" s="43" t="n"/>
      <c r="D29" s="44" t="n"/>
      <c r="E29" s="33" t="n"/>
      <c r="F29" s="44" t="n"/>
      <c r="G29" s="45">
        <f>IF(D29="","",IF(F29&lt;&gt;"",F29,Premissas!$B$3))</f>
        <v/>
      </c>
      <c r="H29" s="35">
        <f>IF(A29="","",Premissas!$B$4)</f>
        <v/>
      </c>
      <c r="I29" s="35">
        <f>IF(A29="","",Premissas!$B$5)</f>
        <v/>
      </c>
      <c r="J29" s="46">
        <f>IF(OR(D29="",G29=""),"",MAX(0,G29-D29-Premissas!$B$7))</f>
        <v/>
      </c>
      <c r="K29" s="37">
        <f>IF(OR(E29="",J29=""),"",ROUND(IF(J29&gt;0,E29*H29,0),2))</f>
        <v/>
      </c>
      <c r="L29" s="37">
        <f>IF(OR(E29="",J29=""),"",ROUND(IF(J29&gt;0,E29*I29*J29/Premissas!$B$6,0),2))</f>
        <v/>
      </c>
      <c r="M29" s="37">
        <f>IF(E29="","",ROUND(E29+IF(K29="",0,K29)+IF(L29="",0,L29),2))</f>
        <v/>
      </c>
      <c r="N29" s="38">
        <f>IF(A29="","",IF(OR(B29="",C29="",D29="",E29="",G29=""),"Dados incompletos",IF(F29&lt;&gt;"",IF(F29&gt;D29+Premissas!$B$7,"Quitado com atraso","Quitado no prazo"),IF(G29&gt;D29+Premissas!$B$7,"Em aberto — atrasado","Em aberto — no prazo"))))</f>
        <v/>
      </c>
      <c r="O29" s="38">
        <f>IF(N29&lt;&gt;"Em aberto — atrasado","",IF(J29&lt;=30,"1–30 dias",IF(J29&lt;=60,"31–60 dias",IF(J29&lt;=90,"61–90 dias","Acima de 90 dias"))))</f>
        <v/>
      </c>
      <c r="P29" s="39" t="n"/>
      <c r="Q29" s="40">
        <f>IF(A29="","",IF(COUNTIF($A$5:$A$114,A29)&gt;1,"ID duplicado",IF(OR(B29="",C29="",D29="",E29=""),"Dados obrigatórios ausentes",IF(E29&lt;=0,"Principal inválido",IF(AND(F29&lt;&gt;"",F29&gt;Premissas!$B$3),"Quitação após a data-base",IF(P29&lt;&gt;"Conferido","Conferência pendente","OK"))))))</f>
        <v/>
      </c>
    </row>
    <row r="30" ht="22" customHeight="1">
      <c r="A30" s="30" t="n"/>
      <c r="B30" s="30" t="n"/>
      <c r="C30" s="43" t="n"/>
      <c r="D30" s="44" t="n"/>
      <c r="E30" s="33" t="n"/>
      <c r="F30" s="44" t="n"/>
      <c r="G30" s="45">
        <f>IF(D30="","",IF(F30&lt;&gt;"",F30,Premissas!$B$3))</f>
        <v/>
      </c>
      <c r="H30" s="35">
        <f>IF(A30="","",Premissas!$B$4)</f>
        <v/>
      </c>
      <c r="I30" s="35">
        <f>IF(A30="","",Premissas!$B$5)</f>
        <v/>
      </c>
      <c r="J30" s="46">
        <f>IF(OR(D30="",G30=""),"",MAX(0,G30-D30-Premissas!$B$7))</f>
        <v/>
      </c>
      <c r="K30" s="37">
        <f>IF(OR(E30="",J30=""),"",ROUND(IF(J30&gt;0,E30*H30,0),2))</f>
        <v/>
      </c>
      <c r="L30" s="37">
        <f>IF(OR(E30="",J30=""),"",ROUND(IF(J30&gt;0,E30*I30*J30/Premissas!$B$6,0),2))</f>
        <v/>
      </c>
      <c r="M30" s="37">
        <f>IF(E30="","",ROUND(E30+IF(K30="",0,K30)+IF(L30="",0,L30),2))</f>
        <v/>
      </c>
      <c r="N30" s="38">
        <f>IF(A30="","",IF(OR(B30="",C30="",D30="",E30="",G30=""),"Dados incompletos",IF(F30&lt;&gt;"",IF(F30&gt;D30+Premissas!$B$7,"Quitado com atraso","Quitado no prazo"),IF(G30&gt;D30+Premissas!$B$7,"Em aberto — atrasado","Em aberto — no prazo"))))</f>
        <v/>
      </c>
      <c r="O30" s="38">
        <f>IF(N30&lt;&gt;"Em aberto — atrasado","",IF(J30&lt;=30,"1–30 dias",IF(J30&lt;=60,"31–60 dias",IF(J30&lt;=90,"61–90 dias","Acima de 90 dias"))))</f>
        <v/>
      </c>
      <c r="P30" s="39" t="n"/>
      <c r="Q30" s="40">
        <f>IF(A30="","",IF(COUNTIF($A$5:$A$114,A30)&gt;1,"ID duplicado",IF(OR(B30="",C30="",D30="",E30=""),"Dados obrigatórios ausentes",IF(E30&lt;=0,"Principal inválido",IF(AND(F30&lt;&gt;"",F30&gt;Premissas!$B$3),"Quitação após a data-base",IF(P30&lt;&gt;"Conferido","Conferência pendente","OK"))))))</f>
        <v/>
      </c>
    </row>
    <row r="31" ht="22" customHeight="1">
      <c r="A31" s="30" t="n"/>
      <c r="B31" s="30" t="n"/>
      <c r="C31" s="43" t="n"/>
      <c r="D31" s="44" t="n"/>
      <c r="E31" s="33" t="n"/>
      <c r="F31" s="44" t="n"/>
      <c r="G31" s="45">
        <f>IF(D31="","",IF(F31&lt;&gt;"",F31,Premissas!$B$3))</f>
        <v/>
      </c>
      <c r="H31" s="35">
        <f>IF(A31="","",Premissas!$B$4)</f>
        <v/>
      </c>
      <c r="I31" s="35">
        <f>IF(A31="","",Premissas!$B$5)</f>
        <v/>
      </c>
      <c r="J31" s="46">
        <f>IF(OR(D31="",G31=""),"",MAX(0,G31-D31-Premissas!$B$7))</f>
        <v/>
      </c>
      <c r="K31" s="37">
        <f>IF(OR(E31="",J31=""),"",ROUND(IF(J31&gt;0,E31*H31,0),2))</f>
        <v/>
      </c>
      <c r="L31" s="37">
        <f>IF(OR(E31="",J31=""),"",ROUND(IF(J31&gt;0,E31*I31*J31/Premissas!$B$6,0),2))</f>
        <v/>
      </c>
      <c r="M31" s="37">
        <f>IF(E31="","",ROUND(E31+IF(K31="",0,K31)+IF(L31="",0,L31),2))</f>
        <v/>
      </c>
      <c r="N31" s="38">
        <f>IF(A31="","",IF(OR(B31="",C31="",D31="",E31="",G31=""),"Dados incompletos",IF(F31&lt;&gt;"",IF(F31&gt;D31+Premissas!$B$7,"Quitado com atraso","Quitado no prazo"),IF(G31&gt;D31+Premissas!$B$7,"Em aberto — atrasado","Em aberto — no prazo"))))</f>
        <v/>
      </c>
      <c r="O31" s="38">
        <f>IF(N31&lt;&gt;"Em aberto — atrasado","",IF(J31&lt;=30,"1–30 dias",IF(J31&lt;=60,"31–60 dias",IF(J31&lt;=90,"61–90 dias","Acima de 90 dias"))))</f>
        <v/>
      </c>
      <c r="P31" s="39" t="n"/>
      <c r="Q31" s="40">
        <f>IF(A31="","",IF(COUNTIF($A$5:$A$114,A31)&gt;1,"ID duplicado",IF(OR(B31="",C31="",D31="",E31=""),"Dados obrigatórios ausentes",IF(E31&lt;=0,"Principal inválido",IF(AND(F31&lt;&gt;"",F31&gt;Premissas!$B$3),"Quitação após a data-base",IF(P31&lt;&gt;"Conferido","Conferência pendente","OK"))))))</f>
        <v/>
      </c>
    </row>
    <row r="32" ht="22" customHeight="1">
      <c r="A32" s="30" t="n"/>
      <c r="B32" s="30" t="n"/>
      <c r="C32" s="43" t="n"/>
      <c r="D32" s="44" t="n"/>
      <c r="E32" s="33" t="n"/>
      <c r="F32" s="44" t="n"/>
      <c r="G32" s="45">
        <f>IF(D32="","",IF(F32&lt;&gt;"",F32,Premissas!$B$3))</f>
        <v/>
      </c>
      <c r="H32" s="35">
        <f>IF(A32="","",Premissas!$B$4)</f>
        <v/>
      </c>
      <c r="I32" s="35">
        <f>IF(A32="","",Premissas!$B$5)</f>
        <v/>
      </c>
      <c r="J32" s="46">
        <f>IF(OR(D32="",G32=""),"",MAX(0,G32-D32-Premissas!$B$7))</f>
        <v/>
      </c>
      <c r="K32" s="37">
        <f>IF(OR(E32="",J32=""),"",ROUND(IF(J32&gt;0,E32*H32,0),2))</f>
        <v/>
      </c>
      <c r="L32" s="37">
        <f>IF(OR(E32="",J32=""),"",ROUND(IF(J32&gt;0,E32*I32*J32/Premissas!$B$6,0),2))</f>
        <v/>
      </c>
      <c r="M32" s="37">
        <f>IF(E32="","",ROUND(E32+IF(K32="",0,K32)+IF(L32="",0,L32),2))</f>
        <v/>
      </c>
      <c r="N32" s="38">
        <f>IF(A32="","",IF(OR(B32="",C32="",D32="",E32="",G32=""),"Dados incompletos",IF(F32&lt;&gt;"",IF(F32&gt;D32+Premissas!$B$7,"Quitado com atraso","Quitado no prazo"),IF(G32&gt;D32+Premissas!$B$7,"Em aberto — atrasado","Em aberto — no prazo"))))</f>
        <v/>
      </c>
      <c r="O32" s="38">
        <f>IF(N32&lt;&gt;"Em aberto — atrasado","",IF(J32&lt;=30,"1–30 dias",IF(J32&lt;=60,"31–60 dias",IF(J32&lt;=90,"61–90 dias","Acima de 90 dias"))))</f>
        <v/>
      </c>
      <c r="P32" s="39" t="n"/>
      <c r="Q32" s="40">
        <f>IF(A32="","",IF(COUNTIF($A$5:$A$114,A32)&gt;1,"ID duplicado",IF(OR(B32="",C32="",D32="",E32=""),"Dados obrigatórios ausentes",IF(E32&lt;=0,"Principal inválido",IF(AND(F32&lt;&gt;"",F32&gt;Premissas!$B$3),"Quitação após a data-base",IF(P32&lt;&gt;"Conferido","Conferência pendente","OK"))))))</f>
        <v/>
      </c>
    </row>
    <row r="33" ht="22" customHeight="1">
      <c r="A33" s="30" t="n"/>
      <c r="B33" s="30" t="n"/>
      <c r="C33" s="43" t="n"/>
      <c r="D33" s="44" t="n"/>
      <c r="E33" s="33" t="n"/>
      <c r="F33" s="44" t="n"/>
      <c r="G33" s="45">
        <f>IF(D33="","",IF(F33&lt;&gt;"",F33,Premissas!$B$3))</f>
        <v/>
      </c>
      <c r="H33" s="35">
        <f>IF(A33="","",Premissas!$B$4)</f>
        <v/>
      </c>
      <c r="I33" s="35">
        <f>IF(A33="","",Premissas!$B$5)</f>
        <v/>
      </c>
      <c r="J33" s="46">
        <f>IF(OR(D33="",G33=""),"",MAX(0,G33-D33-Premissas!$B$7))</f>
        <v/>
      </c>
      <c r="K33" s="37">
        <f>IF(OR(E33="",J33=""),"",ROUND(IF(J33&gt;0,E33*H33,0),2))</f>
        <v/>
      </c>
      <c r="L33" s="37">
        <f>IF(OR(E33="",J33=""),"",ROUND(IF(J33&gt;0,E33*I33*J33/Premissas!$B$6,0),2))</f>
        <v/>
      </c>
      <c r="M33" s="37">
        <f>IF(E33="","",ROUND(E33+IF(K33="",0,K33)+IF(L33="",0,L33),2))</f>
        <v/>
      </c>
      <c r="N33" s="38">
        <f>IF(A33="","",IF(OR(B33="",C33="",D33="",E33="",G33=""),"Dados incompletos",IF(F33&lt;&gt;"",IF(F33&gt;D33+Premissas!$B$7,"Quitado com atraso","Quitado no prazo"),IF(G33&gt;D33+Premissas!$B$7,"Em aberto — atrasado","Em aberto — no prazo"))))</f>
        <v/>
      </c>
      <c r="O33" s="38">
        <f>IF(N33&lt;&gt;"Em aberto — atrasado","",IF(J33&lt;=30,"1–30 dias",IF(J33&lt;=60,"31–60 dias",IF(J33&lt;=90,"61–90 dias","Acima de 90 dias"))))</f>
        <v/>
      </c>
      <c r="P33" s="39" t="n"/>
      <c r="Q33" s="40">
        <f>IF(A33="","",IF(COUNTIF($A$5:$A$114,A33)&gt;1,"ID duplicado",IF(OR(B33="",C33="",D33="",E33=""),"Dados obrigatórios ausentes",IF(E33&lt;=0,"Principal inválido",IF(AND(F33&lt;&gt;"",F33&gt;Premissas!$B$3),"Quitação após a data-base",IF(P33&lt;&gt;"Conferido","Conferência pendente","OK"))))))</f>
        <v/>
      </c>
    </row>
    <row r="34" ht="22" customHeight="1">
      <c r="A34" s="30" t="n"/>
      <c r="B34" s="30" t="n"/>
      <c r="C34" s="43" t="n"/>
      <c r="D34" s="44" t="n"/>
      <c r="E34" s="33" t="n"/>
      <c r="F34" s="44" t="n"/>
      <c r="G34" s="45">
        <f>IF(D34="","",IF(F34&lt;&gt;"",F34,Premissas!$B$3))</f>
        <v/>
      </c>
      <c r="H34" s="35">
        <f>IF(A34="","",Premissas!$B$4)</f>
        <v/>
      </c>
      <c r="I34" s="35">
        <f>IF(A34="","",Premissas!$B$5)</f>
        <v/>
      </c>
      <c r="J34" s="46">
        <f>IF(OR(D34="",G34=""),"",MAX(0,G34-D34-Premissas!$B$7))</f>
        <v/>
      </c>
      <c r="K34" s="37">
        <f>IF(OR(E34="",J34=""),"",ROUND(IF(J34&gt;0,E34*H34,0),2))</f>
        <v/>
      </c>
      <c r="L34" s="37">
        <f>IF(OR(E34="",J34=""),"",ROUND(IF(J34&gt;0,E34*I34*J34/Premissas!$B$6,0),2))</f>
        <v/>
      </c>
      <c r="M34" s="37">
        <f>IF(E34="","",ROUND(E34+IF(K34="",0,K34)+IF(L34="",0,L34),2))</f>
        <v/>
      </c>
      <c r="N34" s="38">
        <f>IF(A34="","",IF(OR(B34="",C34="",D34="",E34="",G34=""),"Dados incompletos",IF(F34&lt;&gt;"",IF(F34&gt;D34+Premissas!$B$7,"Quitado com atraso","Quitado no prazo"),IF(G34&gt;D34+Premissas!$B$7,"Em aberto — atrasado","Em aberto — no prazo"))))</f>
        <v/>
      </c>
      <c r="O34" s="38">
        <f>IF(N34&lt;&gt;"Em aberto — atrasado","",IF(J34&lt;=30,"1–30 dias",IF(J34&lt;=60,"31–60 dias",IF(J34&lt;=90,"61–90 dias","Acima de 90 dias"))))</f>
        <v/>
      </c>
      <c r="P34" s="39" t="n"/>
      <c r="Q34" s="40">
        <f>IF(A34="","",IF(COUNTIF($A$5:$A$114,A34)&gt;1,"ID duplicado",IF(OR(B34="",C34="",D34="",E34=""),"Dados obrigatórios ausentes",IF(E34&lt;=0,"Principal inválido",IF(AND(F34&lt;&gt;"",F34&gt;Premissas!$B$3),"Quitação após a data-base",IF(P34&lt;&gt;"Conferido","Conferência pendente","OK"))))))</f>
        <v/>
      </c>
    </row>
    <row r="35" ht="22" customHeight="1">
      <c r="A35" s="30" t="n"/>
      <c r="B35" s="30" t="n"/>
      <c r="C35" s="43" t="n"/>
      <c r="D35" s="44" t="n"/>
      <c r="E35" s="33" t="n"/>
      <c r="F35" s="44" t="n"/>
      <c r="G35" s="45">
        <f>IF(D35="","",IF(F35&lt;&gt;"",F35,Premissas!$B$3))</f>
        <v/>
      </c>
      <c r="H35" s="35">
        <f>IF(A35="","",Premissas!$B$4)</f>
        <v/>
      </c>
      <c r="I35" s="35">
        <f>IF(A35="","",Premissas!$B$5)</f>
        <v/>
      </c>
      <c r="J35" s="46">
        <f>IF(OR(D35="",G35=""),"",MAX(0,G35-D35-Premissas!$B$7))</f>
        <v/>
      </c>
      <c r="K35" s="37">
        <f>IF(OR(E35="",J35=""),"",ROUND(IF(J35&gt;0,E35*H35,0),2))</f>
        <v/>
      </c>
      <c r="L35" s="37">
        <f>IF(OR(E35="",J35=""),"",ROUND(IF(J35&gt;0,E35*I35*J35/Premissas!$B$6,0),2))</f>
        <v/>
      </c>
      <c r="M35" s="37">
        <f>IF(E35="","",ROUND(E35+IF(K35="",0,K35)+IF(L35="",0,L35),2))</f>
        <v/>
      </c>
      <c r="N35" s="38">
        <f>IF(A35="","",IF(OR(B35="",C35="",D35="",E35="",G35=""),"Dados incompletos",IF(F35&lt;&gt;"",IF(F35&gt;D35+Premissas!$B$7,"Quitado com atraso","Quitado no prazo"),IF(G35&gt;D35+Premissas!$B$7,"Em aberto — atrasado","Em aberto — no prazo"))))</f>
        <v/>
      </c>
      <c r="O35" s="38">
        <f>IF(N35&lt;&gt;"Em aberto — atrasado","",IF(J35&lt;=30,"1–30 dias",IF(J35&lt;=60,"31–60 dias",IF(J35&lt;=90,"61–90 dias","Acima de 90 dias"))))</f>
        <v/>
      </c>
      <c r="P35" s="39" t="n"/>
      <c r="Q35" s="40">
        <f>IF(A35="","",IF(COUNTIF($A$5:$A$114,A35)&gt;1,"ID duplicado",IF(OR(B35="",C35="",D35="",E35=""),"Dados obrigatórios ausentes",IF(E35&lt;=0,"Principal inválido",IF(AND(F35&lt;&gt;"",F35&gt;Premissas!$B$3),"Quitação após a data-base",IF(P35&lt;&gt;"Conferido","Conferência pendente","OK"))))))</f>
        <v/>
      </c>
    </row>
    <row r="36" ht="22" customHeight="1">
      <c r="A36" s="30" t="n"/>
      <c r="B36" s="30" t="n"/>
      <c r="C36" s="43" t="n"/>
      <c r="D36" s="44" t="n"/>
      <c r="E36" s="33" t="n"/>
      <c r="F36" s="44" t="n"/>
      <c r="G36" s="45">
        <f>IF(D36="","",IF(F36&lt;&gt;"",F36,Premissas!$B$3))</f>
        <v/>
      </c>
      <c r="H36" s="35">
        <f>IF(A36="","",Premissas!$B$4)</f>
        <v/>
      </c>
      <c r="I36" s="35">
        <f>IF(A36="","",Premissas!$B$5)</f>
        <v/>
      </c>
      <c r="J36" s="46">
        <f>IF(OR(D36="",G36=""),"",MAX(0,G36-D36-Premissas!$B$7))</f>
        <v/>
      </c>
      <c r="K36" s="37">
        <f>IF(OR(E36="",J36=""),"",ROUND(IF(J36&gt;0,E36*H36,0),2))</f>
        <v/>
      </c>
      <c r="L36" s="37">
        <f>IF(OR(E36="",J36=""),"",ROUND(IF(J36&gt;0,E36*I36*J36/Premissas!$B$6,0),2))</f>
        <v/>
      </c>
      <c r="M36" s="37">
        <f>IF(E36="","",ROUND(E36+IF(K36="",0,K36)+IF(L36="",0,L36),2))</f>
        <v/>
      </c>
      <c r="N36" s="38">
        <f>IF(A36="","",IF(OR(B36="",C36="",D36="",E36="",G36=""),"Dados incompletos",IF(F36&lt;&gt;"",IF(F36&gt;D36+Premissas!$B$7,"Quitado com atraso","Quitado no prazo"),IF(G36&gt;D36+Premissas!$B$7,"Em aberto — atrasado","Em aberto — no prazo"))))</f>
        <v/>
      </c>
      <c r="O36" s="38">
        <f>IF(N36&lt;&gt;"Em aberto — atrasado","",IF(J36&lt;=30,"1–30 dias",IF(J36&lt;=60,"31–60 dias",IF(J36&lt;=90,"61–90 dias","Acima de 90 dias"))))</f>
        <v/>
      </c>
      <c r="P36" s="39" t="n"/>
      <c r="Q36" s="40">
        <f>IF(A36="","",IF(COUNTIF($A$5:$A$114,A36)&gt;1,"ID duplicado",IF(OR(B36="",C36="",D36="",E36=""),"Dados obrigatórios ausentes",IF(E36&lt;=0,"Principal inválido",IF(AND(F36&lt;&gt;"",F36&gt;Premissas!$B$3),"Quitação após a data-base",IF(P36&lt;&gt;"Conferido","Conferência pendente","OK"))))))</f>
        <v/>
      </c>
    </row>
    <row r="37" ht="22" customHeight="1">
      <c r="A37" s="30" t="n"/>
      <c r="B37" s="30" t="n"/>
      <c r="C37" s="43" t="n"/>
      <c r="D37" s="44" t="n"/>
      <c r="E37" s="33" t="n"/>
      <c r="F37" s="44" t="n"/>
      <c r="G37" s="45">
        <f>IF(D37="","",IF(F37&lt;&gt;"",F37,Premissas!$B$3))</f>
        <v/>
      </c>
      <c r="H37" s="35">
        <f>IF(A37="","",Premissas!$B$4)</f>
        <v/>
      </c>
      <c r="I37" s="35">
        <f>IF(A37="","",Premissas!$B$5)</f>
        <v/>
      </c>
      <c r="J37" s="46">
        <f>IF(OR(D37="",G37=""),"",MAX(0,G37-D37-Premissas!$B$7))</f>
        <v/>
      </c>
      <c r="K37" s="37">
        <f>IF(OR(E37="",J37=""),"",ROUND(IF(J37&gt;0,E37*H37,0),2))</f>
        <v/>
      </c>
      <c r="L37" s="37">
        <f>IF(OR(E37="",J37=""),"",ROUND(IF(J37&gt;0,E37*I37*J37/Premissas!$B$6,0),2))</f>
        <v/>
      </c>
      <c r="M37" s="37">
        <f>IF(E37="","",ROUND(E37+IF(K37="",0,K37)+IF(L37="",0,L37),2))</f>
        <v/>
      </c>
      <c r="N37" s="38">
        <f>IF(A37="","",IF(OR(B37="",C37="",D37="",E37="",G37=""),"Dados incompletos",IF(F37&lt;&gt;"",IF(F37&gt;D37+Premissas!$B$7,"Quitado com atraso","Quitado no prazo"),IF(G37&gt;D37+Premissas!$B$7,"Em aberto — atrasado","Em aberto — no prazo"))))</f>
        <v/>
      </c>
      <c r="O37" s="38">
        <f>IF(N37&lt;&gt;"Em aberto — atrasado","",IF(J37&lt;=30,"1–30 dias",IF(J37&lt;=60,"31–60 dias",IF(J37&lt;=90,"61–90 dias","Acima de 90 dias"))))</f>
        <v/>
      </c>
      <c r="P37" s="39" t="n"/>
      <c r="Q37" s="40">
        <f>IF(A37="","",IF(COUNTIF($A$5:$A$114,A37)&gt;1,"ID duplicado",IF(OR(B37="",C37="",D37="",E37=""),"Dados obrigatórios ausentes",IF(E37&lt;=0,"Principal inválido",IF(AND(F37&lt;&gt;"",F37&gt;Premissas!$B$3),"Quitação após a data-base",IF(P37&lt;&gt;"Conferido","Conferência pendente","OK"))))))</f>
        <v/>
      </c>
    </row>
    <row r="38" ht="22" customHeight="1">
      <c r="A38" s="30" t="n"/>
      <c r="B38" s="30" t="n"/>
      <c r="C38" s="43" t="n"/>
      <c r="D38" s="44" t="n"/>
      <c r="E38" s="33" t="n"/>
      <c r="F38" s="44" t="n"/>
      <c r="G38" s="45">
        <f>IF(D38="","",IF(F38&lt;&gt;"",F38,Premissas!$B$3))</f>
        <v/>
      </c>
      <c r="H38" s="35">
        <f>IF(A38="","",Premissas!$B$4)</f>
        <v/>
      </c>
      <c r="I38" s="35">
        <f>IF(A38="","",Premissas!$B$5)</f>
        <v/>
      </c>
      <c r="J38" s="46">
        <f>IF(OR(D38="",G38=""),"",MAX(0,G38-D38-Premissas!$B$7))</f>
        <v/>
      </c>
      <c r="K38" s="37">
        <f>IF(OR(E38="",J38=""),"",ROUND(IF(J38&gt;0,E38*H38,0),2))</f>
        <v/>
      </c>
      <c r="L38" s="37">
        <f>IF(OR(E38="",J38=""),"",ROUND(IF(J38&gt;0,E38*I38*J38/Premissas!$B$6,0),2))</f>
        <v/>
      </c>
      <c r="M38" s="37">
        <f>IF(E38="","",ROUND(E38+IF(K38="",0,K38)+IF(L38="",0,L38),2))</f>
        <v/>
      </c>
      <c r="N38" s="38">
        <f>IF(A38="","",IF(OR(B38="",C38="",D38="",E38="",G38=""),"Dados incompletos",IF(F38&lt;&gt;"",IF(F38&gt;D38+Premissas!$B$7,"Quitado com atraso","Quitado no prazo"),IF(G38&gt;D38+Premissas!$B$7,"Em aberto — atrasado","Em aberto — no prazo"))))</f>
        <v/>
      </c>
      <c r="O38" s="38">
        <f>IF(N38&lt;&gt;"Em aberto — atrasado","",IF(J38&lt;=30,"1–30 dias",IF(J38&lt;=60,"31–60 dias",IF(J38&lt;=90,"61–90 dias","Acima de 90 dias"))))</f>
        <v/>
      </c>
      <c r="P38" s="39" t="n"/>
      <c r="Q38" s="40">
        <f>IF(A38="","",IF(COUNTIF($A$5:$A$114,A38)&gt;1,"ID duplicado",IF(OR(B38="",C38="",D38="",E38=""),"Dados obrigatórios ausentes",IF(E38&lt;=0,"Principal inválido",IF(AND(F38&lt;&gt;"",F38&gt;Premissas!$B$3),"Quitação após a data-base",IF(P38&lt;&gt;"Conferido","Conferência pendente","OK"))))))</f>
        <v/>
      </c>
    </row>
    <row r="39" ht="22" customHeight="1">
      <c r="A39" s="30" t="n"/>
      <c r="B39" s="30" t="n"/>
      <c r="C39" s="43" t="n"/>
      <c r="D39" s="44" t="n"/>
      <c r="E39" s="33" t="n"/>
      <c r="F39" s="44" t="n"/>
      <c r="G39" s="45">
        <f>IF(D39="","",IF(F39&lt;&gt;"",F39,Premissas!$B$3))</f>
        <v/>
      </c>
      <c r="H39" s="35">
        <f>IF(A39="","",Premissas!$B$4)</f>
        <v/>
      </c>
      <c r="I39" s="35">
        <f>IF(A39="","",Premissas!$B$5)</f>
        <v/>
      </c>
      <c r="J39" s="46">
        <f>IF(OR(D39="",G39=""),"",MAX(0,G39-D39-Premissas!$B$7))</f>
        <v/>
      </c>
      <c r="K39" s="37">
        <f>IF(OR(E39="",J39=""),"",ROUND(IF(J39&gt;0,E39*H39,0),2))</f>
        <v/>
      </c>
      <c r="L39" s="37">
        <f>IF(OR(E39="",J39=""),"",ROUND(IF(J39&gt;0,E39*I39*J39/Premissas!$B$6,0),2))</f>
        <v/>
      </c>
      <c r="M39" s="37">
        <f>IF(E39="","",ROUND(E39+IF(K39="",0,K39)+IF(L39="",0,L39),2))</f>
        <v/>
      </c>
      <c r="N39" s="38">
        <f>IF(A39="","",IF(OR(B39="",C39="",D39="",E39="",G39=""),"Dados incompletos",IF(F39&lt;&gt;"",IF(F39&gt;D39+Premissas!$B$7,"Quitado com atraso","Quitado no prazo"),IF(G39&gt;D39+Premissas!$B$7,"Em aberto — atrasado","Em aberto — no prazo"))))</f>
        <v/>
      </c>
      <c r="O39" s="38">
        <f>IF(N39&lt;&gt;"Em aberto — atrasado","",IF(J39&lt;=30,"1–30 dias",IF(J39&lt;=60,"31–60 dias",IF(J39&lt;=90,"61–90 dias","Acima de 90 dias"))))</f>
        <v/>
      </c>
      <c r="P39" s="39" t="n"/>
      <c r="Q39" s="40">
        <f>IF(A39="","",IF(COUNTIF($A$5:$A$114,A39)&gt;1,"ID duplicado",IF(OR(B39="",C39="",D39="",E39=""),"Dados obrigatórios ausentes",IF(E39&lt;=0,"Principal inválido",IF(AND(F39&lt;&gt;"",F39&gt;Premissas!$B$3),"Quitação após a data-base",IF(P39&lt;&gt;"Conferido","Conferência pendente","OK"))))))</f>
        <v/>
      </c>
    </row>
    <row r="40" ht="22" customHeight="1">
      <c r="A40" s="30" t="n"/>
      <c r="B40" s="30" t="n"/>
      <c r="C40" s="43" t="n"/>
      <c r="D40" s="44" t="n"/>
      <c r="E40" s="33" t="n"/>
      <c r="F40" s="44" t="n"/>
      <c r="G40" s="45">
        <f>IF(D40="","",IF(F40&lt;&gt;"",F40,Premissas!$B$3))</f>
        <v/>
      </c>
      <c r="H40" s="35">
        <f>IF(A40="","",Premissas!$B$4)</f>
        <v/>
      </c>
      <c r="I40" s="35">
        <f>IF(A40="","",Premissas!$B$5)</f>
        <v/>
      </c>
      <c r="J40" s="46">
        <f>IF(OR(D40="",G40=""),"",MAX(0,G40-D40-Premissas!$B$7))</f>
        <v/>
      </c>
      <c r="K40" s="37">
        <f>IF(OR(E40="",J40=""),"",ROUND(IF(J40&gt;0,E40*H40,0),2))</f>
        <v/>
      </c>
      <c r="L40" s="37">
        <f>IF(OR(E40="",J40=""),"",ROUND(IF(J40&gt;0,E40*I40*J40/Premissas!$B$6,0),2))</f>
        <v/>
      </c>
      <c r="M40" s="37">
        <f>IF(E40="","",ROUND(E40+IF(K40="",0,K40)+IF(L40="",0,L40),2))</f>
        <v/>
      </c>
      <c r="N40" s="38">
        <f>IF(A40="","",IF(OR(B40="",C40="",D40="",E40="",G40=""),"Dados incompletos",IF(F40&lt;&gt;"",IF(F40&gt;D40+Premissas!$B$7,"Quitado com atraso","Quitado no prazo"),IF(G40&gt;D40+Premissas!$B$7,"Em aberto — atrasado","Em aberto — no prazo"))))</f>
        <v/>
      </c>
      <c r="O40" s="38">
        <f>IF(N40&lt;&gt;"Em aberto — atrasado","",IF(J40&lt;=30,"1–30 dias",IF(J40&lt;=60,"31–60 dias",IF(J40&lt;=90,"61–90 dias","Acima de 90 dias"))))</f>
        <v/>
      </c>
      <c r="P40" s="39" t="n"/>
      <c r="Q40" s="40">
        <f>IF(A40="","",IF(COUNTIF($A$5:$A$114,A40)&gt;1,"ID duplicado",IF(OR(B40="",C40="",D40="",E40=""),"Dados obrigatórios ausentes",IF(E40&lt;=0,"Principal inválido",IF(AND(F40&lt;&gt;"",F40&gt;Premissas!$B$3),"Quitação após a data-base",IF(P40&lt;&gt;"Conferido","Conferência pendente","OK"))))))</f>
        <v/>
      </c>
    </row>
    <row r="41" ht="22" customHeight="1">
      <c r="A41" s="30" t="n"/>
      <c r="B41" s="30" t="n"/>
      <c r="C41" s="43" t="n"/>
      <c r="D41" s="44" t="n"/>
      <c r="E41" s="33" t="n"/>
      <c r="F41" s="44" t="n"/>
      <c r="G41" s="45">
        <f>IF(D41="","",IF(F41&lt;&gt;"",F41,Premissas!$B$3))</f>
        <v/>
      </c>
      <c r="H41" s="35">
        <f>IF(A41="","",Premissas!$B$4)</f>
        <v/>
      </c>
      <c r="I41" s="35">
        <f>IF(A41="","",Premissas!$B$5)</f>
        <v/>
      </c>
      <c r="J41" s="46">
        <f>IF(OR(D41="",G41=""),"",MAX(0,G41-D41-Premissas!$B$7))</f>
        <v/>
      </c>
      <c r="K41" s="37">
        <f>IF(OR(E41="",J41=""),"",ROUND(IF(J41&gt;0,E41*H41,0),2))</f>
        <v/>
      </c>
      <c r="L41" s="37">
        <f>IF(OR(E41="",J41=""),"",ROUND(IF(J41&gt;0,E41*I41*J41/Premissas!$B$6,0),2))</f>
        <v/>
      </c>
      <c r="M41" s="37">
        <f>IF(E41="","",ROUND(E41+IF(K41="",0,K41)+IF(L41="",0,L41),2))</f>
        <v/>
      </c>
      <c r="N41" s="38">
        <f>IF(A41="","",IF(OR(B41="",C41="",D41="",E41="",G41=""),"Dados incompletos",IF(F41&lt;&gt;"",IF(F41&gt;D41+Premissas!$B$7,"Quitado com atraso","Quitado no prazo"),IF(G41&gt;D41+Premissas!$B$7,"Em aberto — atrasado","Em aberto — no prazo"))))</f>
        <v/>
      </c>
      <c r="O41" s="38">
        <f>IF(N41&lt;&gt;"Em aberto — atrasado","",IF(J41&lt;=30,"1–30 dias",IF(J41&lt;=60,"31–60 dias",IF(J41&lt;=90,"61–90 dias","Acima de 90 dias"))))</f>
        <v/>
      </c>
      <c r="P41" s="39" t="n"/>
      <c r="Q41" s="40">
        <f>IF(A41="","",IF(COUNTIF($A$5:$A$114,A41)&gt;1,"ID duplicado",IF(OR(B41="",C41="",D41="",E41=""),"Dados obrigatórios ausentes",IF(E41&lt;=0,"Principal inválido",IF(AND(F41&lt;&gt;"",F41&gt;Premissas!$B$3),"Quitação após a data-base",IF(P41&lt;&gt;"Conferido","Conferência pendente","OK"))))))</f>
        <v/>
      </c>
    </row>
    <row r="42" ht="22" customHeight="1">
      <c r="A42" s="30" t="n"/>
      <c r="B42" s="30" t="n"/>
      <c r="C42" s="43" t="n"/>
      <c r="D42" s="44" t="n"/>
      <c r="E42" s="33" t="n"/>
      <c r="F42" s="44" t="n"/>
      <c r="G42" s="45">
        <f>IF(D42="","",IF(F42&lt;&gt;"",F42,Premissas!$B$3))</f>
        <v/>
      </c>
      <c r="H42" s="35">
        <f>IF(A42="","",Premissas!$B$4)</f>
        <v/>
      </c>
      <c r="I42" s="35">
        <f>IF(A42="","",Premissas!$B$5)</f>
        <v/>
      </c>
      <c r="J42" s="46">
        <f>IF(OR(D42="",G42=""),"",MAX(0,G42-D42-Premissas!$B$7))</f>
        <v/>
      </c>
      <c r="K42" s="37">
        <f>IF(OR(E42="",J42=""),"",ROUND(IF(J42&gt;0,E42*H42,0),2))</f>
        <v/>
      </c>
      <c r="L42" s="37">
        <f>IF(OR(E42="",J42=""),"",ROUND(IF(J42&gt;0,E42*I42*J42/Premissas!$B$6,0),2))</f>
        <v/>
      </c>
      <c r="M42" s="37">
        <f>IF(E42="","",ROUND(E42+IF(K42="",0,K42)+IF(L42="",0,L42),2))</f>
        <v/>
      </c>
      <c r="N42" s="38">
        <f>IF(A42="","",IF(OR(B42="",C42="",D42="",E42="",G42=""),"Dados incompletos",IF(F42&lt;&gt;"",IF(F42&gt;D42+Premissas!$B$7,"Quitado com atraso","Quitado no prazo"),IF(G42&gt;D42+Premissas!$B$7,"Em aberto — atrasado","Em aberto — no prazo"))))</f>
        <v/>
      </c>
      <c r="O42" s="38">
        <f>IF(N42&lt;&gt;"Em aberto — atrasado","",IF(J42&lt;=30,"1–30 dias",IF(J42&lt;=60,"31–60 dias",IF(J42&lt;=90,"61–90 dias","Acima de 90 dias"))))</f>
        <v/>
      </c>
      <c r="P42" s="39" t="n"/>
      <c r="Q42" s="40">
        <f>IF(A42="","",IF(COUNTIF($A$5:$A$114,A42)&gt;1,"ID duplicado",IF(OR(B42="",C42="",D42="",E42=""),"Dados obrigatórios ausentes",IF(E42&lt;=0,"Principal inválido",IF(AND(F42&lt;&gt;"",F42&gt;Premissas!$B$3),"Quitação após a data-base",IF(P42&lt;&gt;"Conferido","Conferência pendente","OK"))))))</f>
        <v/>
      </c>
    </row>
    <row r="43" ht="22" customHeight="1">
      <c r="A43" s="30" t="n"/>
      <c r="B43" s="30" t="n"/>
      <c r="C43" s="43" t="n"/>
      <c r="D43" s="44" t="n"/>
      <c r="E43" s="33" t="n"/>
      <c r="F43" s="44" t="n"/>
      <c r="G43" s="45">
        <f>IF(D43="","",IF(F43&lt;&gt;"",F43,Premissas!$B$3))</f>
        <v/>
      </c>
      <c r="H43" s="35">
        <f>IF(A43="","",Premissas!$B$4)</f>
        <v/>
      </c>
      <c r="I43" s="35">
        <f>IF(A43="","",Premissas!$B$5)</f>
        <v/>
      </c>
      <c r="J43" s="46">
        <f>IF(OR(D43="",G43=""),"",MAX(0,G43-D43-Premissas!$B$7))</f>
        <v/>
      </c>
      <c r="K43" s="37">
        <f>IF(OR(E43="",J43=""),"",ROUND(IF(J43&gt;0,E43*H43,0),2))</f>
        <v/>
      </c>
      <c r="L43" s="37">
        <f>IF(OR(E43="",J43=""),"",ROUND(IF(J43&gt;0,E43*I43*J43/Premissas!$B$6,0),2))</f>
        <v/>
      </c>
      <c r="M43" s="37">
        <f>IF(E43="","",ROUND(E43+IF(K43="",0,K43)+IF(L43="",0,L43),2))</f>
        <v/>
      </c>
      <c r="N43" s="38">
        <f>IF(A43="","",IF(OR(B43="",C43="",D43="",E43="",G43=""),"Dados incompletos",IF(F43&lt;&gt;"",IF(F43&gt;D43+Premissas!$B$7,"Quitado com atraso","Quitado no prazo"),IF(G43&gt;D43+Premissas!$B$7,"Em aberto — atrasado","Em aberto — no prazo"))))</f>
        <v/>
      </c>
      <c r="O43" s="38">
        <f>IF(N43&lt;&gt;"Em aberto — atrasado","",IF(J43&lt;=30,"1–30 dias",IF(J43&lt;=60,"31–60 dias",IF(J43&lt;=90,"61–90 dias","Acima de 90 dias"))))</f>
        <v/>
      </c>
      <c r="P43" s="39" t="n"/>
      <c r="Q43" s="40">
        <f>IF(A43="","",IF(COUNTIF($A$5:$A$114,A43)&gt;1,"ID duplicado",IF(OR(B43="",C43="",D43="",E43=""),"Dados obrigatórios ausentes",IF(E43&lt;=0,"Principal inválido",IF(AND(F43&lt;&gt;"",F43&gt;Premissas!$B$3),"Quitação após a data-base",IF(P43&lt;&gt;"Conferido","Conferência pendente","OK"))))))</f>
        <v/>
      </c>
    </row>
    <row r="44" ht="22" customHeight="1">
      <c r="A44" s="30" t="n"/>
      <c r="B44" s="30" t="n"/>
      <c r="C44" s="43" t="n"/>
      <c r="D44" s="44" t="n"/>
      <c r="E44" s="33" t="n"/>
      <c r="F44" s="44" t="n"/>
      <c r="G44" s="45">
        <f>IF(D44="","",IF(F44&lt;&gt;"",F44,Premissas!$B$3))</f>
        <v/>
      </c>
      <c r="H44" s="35">
        <f>IF(A44="","",Premissas!$B$4)</f>
        <v/>
      </c>
      <c r="I44" s="35">
        <f>IF(A44="","",Premissas!$B$5)</f>
        <v/>
      </c>
      <c r="J44" s="46">
        <f>IF(OR(D44="",G44=""),"",MAX(0,G44-D44-Premissas!$B$7))</f>
        <v/>
      </c>
      <c r="K44" s="37">
        <f>IF(OR(E44="",J44=""),"",ROUND(IF(J44&gt;0,E44*H44,0),2))</f>
        <v/>
      </c>
      <c r="L44" s="37">
        <f>IF(OR(E44="",J44=""),"",ROUND(IF(J44&gt;0,E44*I44*J44/Premissas!$B$6,0),2))</f>
        <v/>
      </c>
      <c r="M44" s="37">
        <f>IF(E44="","",ROUND(E44+IF(K44="",0,K44)+IF(L44="",0,L44),2))</f>
        <v/>
      </c>
      <c r="N44" s="38">
        <f>IF(A44="","",IF(OR(B44="",C44="",D44="",E44="",G44=""),"Dados incompletos",IF(F44&lt;&gt;"",IF(F44&gt;D44+Premissas!$B$7,"Quitado com atraso","Quitado no prazo"),IF(G44&gt;D44+Premissas!$B$7,"Em aberto — atrasado","Em aberto — no prazo"))))</f>
        <v/>
      </c>
      <c r="O44" s="38">
        <f>IF(N44&lt;&gt;"Em aberto — atrasado","",IF(J44&lt;=30,"1–30 dias",IF(J44&lt;=60,"31–60 dias",IF(J44&lt;=90,"61–90 dias","Acima de 90 dias"))))</f>
        <v/>
      </c>
      <c r="P44" s="39" t="n"/>
      <c r="Q44" s="40">
        <f>IF(A44="","",IF(COUNTIF($A$5:$A$114,A44)&gt;1,"ID duplicado",IF(OR(B44="",C44="",D44="",E44=""),"Dados obrigatórios ausentes",IF(E44&lt;=0,"Principal inválido",IF(AND(F44&lt;&gt;"",F44&gt;Premissas!$B$3),"Quitação após a data-base",IF(P44&lt;&gt;"Conferido","Conferência pendente","OK"))))))</f>
        <v/>
      </c>
    </row>
    <row r="45" ht="22" customHeight="1">
      <c r="A45" s="30" t="n"/>
      <c r="B45" s="30" t="n"/>
      <c r="C45" s="43" t="n"/>
      <c r="D45" s="44" t="n"/>
      <c r="E45" s="33" t="n"/>
      <c r="F45" s="44" t="n"/>
      <c r="G45" s="45">
        <f>IF(D45="","",IF(F45&lt;&gt;"",F45,Premissas!$B$3))</f>
        <v/>
      </c>
      <c r="H45" s="35">
        <f>IF(A45="","",Premissas!$B$4)</f>
        <v/>
      </c>
      <c r="I45" s="35">
        <f>IF(A45="","",Premissas!$B$5)</f>
        <v/>
      </c>
      <c r="J45" s="46">
        <f>IF(OR(D45="",G45=""),"",MAX(0,G45-D45-Premissas!$B$7))</f>
        <v/>
      </c>
      <c r="K45" s="37">
        <f>IF(OR(E45="",J45=""),"",ROUND(IF(J45&gt;0,E45*H45,0),2))</f>
        <v/>
      </c>
      <c r="L45" s="37">
        <f>IF(OR(E45="",J45=""),"",ROUND(IF(J45&gt;0,E45*I45*J45/Premissas!$B$6,0),2))</f>
        <v/>
      </c>
      <c r="M45" s="37">
        <f>IF(E45="","",ROUND(E45+IF(K45="",0,K45)+IF(L45="",0,L45),2))</f>
        <v/>
      </c>
      <c r="N45" s="38">
        <f>IF(A45="","",IF(OR(B45="",C45="",D45="",E45="",G45=""),"Dados incompletos",IF(F45&lt;&gt;"",IF(F45&gt;D45+Premissas!$B$7,"Quitado com atraso","Quitado no prazo"),IF(G45&gt;D45+Premissas!$B$7,"Em aberto — atrasado","Em aberto — no prazo"))))</f>
        <v/>
      </c>
      <c r="O45" s="38">
        <f>IF(N45&lt;&gt;"Em aberto — atrasado","",IF(J45&lt;=30,"1–30 dias",IF(J45&lt;=60,"31–60 dias",IF(J45&lt;=90,"61–90 dias","Acima de 90 dias"))))</f>
        <v/>
      </c>
      <c r="P45" s="39" t="n"/>
      <c r="Q45" s="40">
        <f>IF(A45="","",IF(COUNTIF($A$5:$A$114,A45)&gt;1,"ID duplicado",IF(OR(B45="",C45="",D45="",E45=""),"Dados obrigatórios ausentes",IF(E45&lt;=0,"Principal inválido",IF(AND(F45&lt;&gt;"",F45&gt;Premissas!$B$3),"Quitação após a data-base",IF(P45&lt;&gt;"Conferido","Conferência pendente","OK"))))))</f>
        <v/>
      </c>
    </row>
    <row r="46" ht="22" customHeight="1">
      <c r="A46" s="30" t="n"/>
      <c r="B46" s="30" t="n"/>
      <c r="C46" s="43" t="n"/>
      <c r="D46" s="44" t="n"/>
      <c r="E46" s="33" t="n"/>
      <c r="F46" s="44" t="n"/>
      <c r="G46" s="45">
        <f>IF(D46="","",IF(F46&lt;&gt;"",F46,Premissas!$B$3))</f>
        <v/>
      </c>
      <c r="H46" s="35">
        <f>IF(A46="","",Premissas!$B$4)</f>
        <v/>
      </c>
      <c r="I46" s="35">
        <f>IF(A46="","",Premissas!$B$5)</f>
        <v/>
      </c>
      <c r="J46" s="46">
        <f>IF(OR(D46="",G46=""),"",MAX(0,G46-D46-Premissas!$B$7))</f>
        <v/>
      </c>
      <c r="K46" s="37">
        <f>IF(OR(E46="",J46=""),"",ROUND(IF(J46&gt;0,E46*H46,0),2))</f>
        <v/>
      </c>
      <c r="L46" s="37">
        <f>IF(OR(E46="",J46=""),"",ROUND(IF(J46&gt;0,E46*I46*J46/Premissas!$B$6,0),2))</f>
        <v/>
      </c>
      <c r="M46" s="37">
        <f>IF(E46="","",ROUND(E46+IF(K46="",0,K46)+IF(L46="",0,L46),2))</f>
        <v/>
      </c>
      <c r="N46" s="38">
        <f>IF(A46="","",IF(OR(B46="",C46="",D46="",E46="",G46=""),"Dados incompletos",IF(F46&lt;&gt;"",IF(F46&gt;D46+Premissas!$B$7,"Quitado com atraso","Quitado no prazo"),IF(G46&gt;D46+Premissas!$B$7,"Em aberto — atrasado","Em aberto — no prazo"))))</f>
        <v/>
      </c>
      <c r="O46" s="38">
        <f>IF(N46&lt;&gt;"Em aberto — atrasado","",IF(J46&lt;=30,"1–30 dias",IF(J46&lt;=60,"31–60 dias",IF(J46&lt;=90,"61–90 dias","Acima de 90 dias"))))</f>
        <v/>
      </c>
      <c r="P46" s="39" t="n"/>
      <c r="Q46" s="40">
        <f>IF(A46="","",IF(COUNTIF($A$5:$A$114,A46)&gt;1,"ID duplicado",IF(OR(B46="",C46="",D46="",E46=""),"Dados obrigatórios ausentes",IF(E46&lt;=0,"Principal inválido",IF(AND(F46&lt;&gt;"",F46&gt;Premissas!$B$3),"Quitação após a data-base",IF(P46&lt;&gt;"Conferido","Conferência pendente","OK"))))))</f>
        <v/>
      </c>
    </row>
    <row r="47" ht="22" customHeight="1">
      <c r="A47" s="30" t="n"/>
      <c r="B47" s="30" t="n"/>
      <c r="C47" s="43" t="n"/>
      <c r="D47" s="44" t="n"/>
      <c r="E47" s="33" t="n"/>
      <c r="F47" s="44" t="n"/>
      <c r="G47" s="45">
        <f>IF(D47="","",IF(F47&lt;&gt;"",F47,Premissas!$B$3))</f>
        <v/>
      </c>
      <c r="H47" s="35">
        <f>IF(A47="","",Premissas!$B$4)</f>
        <v/>
      </c>
      <c r="I47" s="35">
        <f>IF(A47="","",Premissas!$B$5)</f>
        <v/>
      </c>
      <c r="J47" s="46">
        <f>IF(OR(D47="",G47=""),"",MAX(0,G47-D47-Premissas!$B$7))</f>
        <v/>
      </c>
      <c r="K47" s="37">
        <f>IF(OR(E47="",J47=""),"",ROUND(IF(J47&gt;0,E47*H47,0),2))</f>
        <v/>
      </c>
      <c r="L47" s="37">
        <f>IF(OR(E47="",J47=""),"",ROUND(IF(J47&gt;0,E47*I47*J47/Premissas!$B$6,0),2))</f>
        <v/>
      </c>
      <c r="M47" s="37">
        <f>IF(E47="","",ROUND(E47+IF(K47="",0,K47)+IF(L47="",0,L47),2))</f>
        <v/>
      </c>
      <c r="N47" s="38">
        <f>IF(A47="","",IF(OR(B47="",C47="",D47="",E47="",G47=""),"Dados incompletos",IF(F47&lt;&gt;"",IF(F47&gt;D47+Premissas!$B$7,"Quitado com atraso","Quitado no prazo"),IF(G47&gt;D47+Premissas!$B$7,"Em aberto — atrasado","Em aberto — no prazo"))))</f>
        <v/>
      </c>
      <c r="O47" s="38">
        <f>IF(N47&lt;&gt;"Em aberto — atrasado","",IF(J47&lt;=30,"1–30 dias",IF(J47&lt;=60,"31–60 dias",IF(J47&lt;=90,"61–90 dias","Acima de 90 dias"))))</f>
        <v/>
      </c>
      <c r="P47" s="39" t="n"/>
      <c r="Q47" s="40">
        <f>IF(A47="","",IF(COUNTIF($A$5:$A$114,A47)&gt;1,"ID duplicado",IF(OR(B47="",C47="",D47="",E47=""),"Dados obrigatórios ausentes",IF(E47&lt;=0,"Principal inválido",IF(AND(F47&lt;&gt;"",F47&gt;Premissas!$B$3),"Quitação após a data-base",IF(P47&lt;&gt;"Conferido","Conferência pendente","OK"))))))</f>
        <v/>
      </c>
    </row>
    <row r="48" ht="22" customHeight="1">
      <c r="A48" s="30" t="n"/>
      <c r="B48" s="30" t="n"/>
      <c r="C48" s="43" t="n"/>
      <c r="D48" s="44" t="n"/>
      <c r="E48" s="33" t="n"/>
      <c r="F48" s="44" t="n"/>
      <c r="G48" s="45">
        <f>IF(D48="","",IF(F48&lt;&gt;"",F48,Premissas!$B$3))</f>
        <v/>
      </c>
      <c r="H48" s="35">
        <f>IF(A48="","",Premissas!$B$4)</f>
        <v/>
      </c>
      <c r="I48" s="35">
        <f>IF(A48="","",Premissas!$B$5)</f>
        <v/>
      </c>
      <c r="J48" s="46">
        <f>IF(OR(D48="",G48=""),"",MAX(0,G48-D48-Premissas!$B$7))</f>
        <v/>
      </c>
      <c r="K48" s="37">
        <f>IF(OR(E48="",J48=""),"",ROUND(IF(J48&gt;0,E48*H48,0),2))</f>
        <v/>
      </c>
      <c r="L48" s="37">
        <f>IF(OR(E48="",J48=""),"",ROUND(IF(J48&gt;0,E48*I48*J48/Premissas!$B$6,0),2))</f>
        <v/>
      </c>
      <c r="M48" s="37">
        <f>IF(E48="","",ROUND(E48+IF(K48="",0,K48)+IF(L48="",0,L48),2))</f>
        <v/>
      </c>
      <c r="N48" s="38">
        <f>IF(A48="","",IF(OR(B48="",C48="",D48="",E48="",G48=""),"Dados incompletos",IF(F48&lt;&gt;"",IF(F48&gt;D48+Premissas!$B$7,"Quitado com atraso","Quitado no prazo"),IF(G48&gt;D48+Premissas!$B$7,"Em aberto — atrasado","Em aberto — no prazo"))))</f>
        <v/>
      </c>
      <c r="O48" s="38">
        <f>IF(N48&lt;&gt;"Em aberto — atrasado","",IF(J48&lt;=30,"1–30 dias",IF(J48&lt;=60,"31–60 dias",IF(J48&lt;=90,"61–90 dias","Acima de 90 dias"))))</f>
        <v/>
      </c>
      <c r="P48" s="39" t="n"/>
      <c r="Q48" s="40">
        <f>IF(A48="","",IF(COUNTIF($A$5:$A$114,A48)&gt;1,"ID duplicado",IF(OR(B48="",C48="",D48="",E48=""),"Dados obrigatórios ausentes",IF(E48&lt;=0,"Principal inválido",IF(AND(F48&lt;&gt;"",F48&gt;Premissas!$B$3),"Quitação após a data-base",IF(P48&lt;&gt;"Conferido","Conferência pendente","OK"))))))</f>
        <v/>
      </c>
    </row>
    <row r="49" ht="22" customHeight="1">
      <c r="A49" s="30" t="n"/>
      <c r="B49" s="30" t="n"/>
      <c r="C49" s="43" t="n"/>
      <c r="D49" s="44" t="n"/>
      <c r="E49" s="33" t="n"/>
      <c r="F49" s="44" t="n"/>
      <c r="G49" s="45">
        <f>IF(D49="","",IF(F49&lt;&gt;"",F49,Premissas!$B$3))</f>
        <v/>
      </c>
      <c r="H49" s="35">
        <f>IF(A49="","",Premissas!$B$4)</f>
        <v/>
      </c>
      <c r="I49" s="35">
        <f>IF(A49="","",Premissas!$B$5)</f>
        <v/>
      </c>
      <c r="J49" s="46">
        <f>IF(OR(D49="",G49=""),"",MAX(0,G49-D49-Premissas!$B$7))</f>
        <v/>
      </c>
      <c r="K49" s="37">
        <f>IF(OR(E49="",J49=""),"",ROUND(IF(J49&gt;0,E49*H49,0),2))</f>
        <v/>
      </c>
      <c r="L49" s="37">
        <f>IF(OR(E49="",J49=""),"",ROUND(IF(J49&gt;0,E49*I49*J49/Premissas!$B$6,0),2))</f>
        <v/>
      </c>
      <c r="M49" s="37">
        <f>IF(E49="","",ROUND(E49+IF(K49="",0,K49)+IF(L49="",0,L49),2))</f>
        <v/>
      </c>
      <c r="N49" s="38">
        <f>IF(A49="","",IF(OR(B49="",C49="",D49="",E49="",G49=""),"Dados incompletos",IF(F49&lt;&gt;"",IF(F49&gt;D49+Premissas!$B$7,"Quitado com atraso","Quitado no prazo"),IF(G49&gt;D49+Premissas!$B$7,"Em aberto — atrasado","Em aberto — no prazo"))))</f>
        <v/>
      </c>
      <c r="O49" s="38">
        <f>IF(N49&lt;&gt;"Em aberto — atrasado","",IF(J49&lt;=30,"1–30 dias",IF(J49&lt;=60,"31–60 dias",IF(J49&lt;=90,"61–90 dias","Acima de 90 dias"))))</f>
        <v/>
      </c>
      <c r="P49" s="39" t="n"/>
      <c r="Q49" s="40">
        <f>IF(A49="","",IF(COUNTIF($A$5:$A$114,A49)&gt;1,"ID duplicado",IF(OR(B49="",C49="",D49="",E49=""),"Dados obrigatórios ausentes",IF(E49&lt;=0,"Principal inválido",IF(AND(F49&lt;&gt;"",F49&gt;Premissas!$B$3),"Quitação após a data-base",IF(P49&lt;&gt;"Conferido","Conferência pendente","OK"))))))</f>
        <v/>
      </c>
    </row>
    <row r="50" ht="22" customHeight="1">
      <c r="A50" s="30" t="n"/>
      <c r="B50" s="30" t="n"/>
      <c r="C50" s="43" t="n"/>
      <c r="D50" s="44" t="n"/>
      <c r="E50" s="33" t="n"/>
      <c r="F50" s="44" t="n"/>
      <c r="G50" s="45">
        <f>IF(D50="","",IF(F50&lt;&gt;"",F50,Premissas!$B$3))</f>
        <v/>
      </c>
      <c r="H50" s="35">
        <f>IF(A50="","",Premissas!$B$4)</f>
        <v/>
      </c>
      <c r="I50" s="35">
        <f>IF(A50="","",Premissas!$B$5)</f>
        <v/>
      </c>
      <c r="J50" s="46">
        <f>IF(OR(D50="",G50=""),"",MAX(0,G50-D50-Premissas!$B$7))</f>
        <v/>
      </c>
      <c r="K50" s="37">
        <f>IF(OR(E50="",J50=""),"",ROUND(IF(J50&gt;0,E50*H50,0),2))</f>
        <v/>
      </c>
      <c r="L50" s="37">
        <f>IF(OR(E50="",J50=""),"",ROUND(IF(J50&gt;0,E50*I50*J50/Premissas!$B$6,0),2))</f>
        <v/>
      </c>
      <c r="M50" s="37">
        <f>IF(E50="","",ROUND(E50+IF(K50="",0,K50)+IF(L50="",0,L50),2))</f>
        <v/>
      </c>
      <c r="N50" s="38">
        <f>IF(A50="","",IF(OR(B50="",C50="",D50="",E50="",G50=""),"Dados incompletos",IF(F50&lt;&gt;"",IF(F50&gt;D50+Premissas!$B$7,"Quitado com atraso","Quitado no prazo"),IF(G50&gt;D50+Premissas!$B$7,"Em aberto — atrasado","Em aberto — no prazo"))))</f>
        <v/>
      </c>
      <c r="O50" s="38">
        <f>IF(N50&lt;&gt;"Em aberto — atrasado","",IF(J50&lt;=30,"1–30 dias",IF(J50&lt;=60,"31–60 dias",IF(J50&lt;=90,"61–90 dias","Acima de 90 dias"))))</f>
        <v/>
      </c>
      <c r="P50" s="39" t="n"/>
      <c r="Q50" s="40">
        <f>IF(A50="","",IF(COUNTIF($A$5:$A$114,A50)&gt;1,"ID duplicado",IF(OR(B50="",C50="",D50="",E50=""),"Dados obrigatórios ausentes",IF(E50&lt;=0,"Principal inválido",IF(AND(F50&lt;&gt;"",F50&gt;Premissas!$B$3),"Quitação após a data-base",IF(P50&lt;&gt;"Conferido","Conferência pendente","OK"))))))</f>
        <v/>
      </c>
    </row>
    <row r="51" ht="22" customHeight="1">
      <c r="A51" s="30" t="n"/>
      <c r="B51" s="30" t="n"/>
      <c r="C51" s="43" t="n"/>
      <c r="D51" s="44" t="n"/>
      <c r="E51" s="33" t="n"/>
      <c r="F51" s="44" t="n"/>
      <c r="G51" s="45">
        <f>IF(D51="","",IF(F51&lt;&gt;"",F51,Premissas!$B$3))</f>
        <v/>
      </c>
      <c r="H51" s="35">
        <f>IF(A51="","",Premissas!$B$4)</f>
        <v/>
      </c>
      <c r="I51" s="35">
        <f>IF(A51="","",Premissas!$B$5)</f>
        <v/>
      </c>
      <c r="J51" s="46">
        <f>IF(OR(D51="",G51=""),"",MAX(0,G51-D51-Premissas!$B$7))</f>
        <v/>
      </c>
      <c r="K51" s="37">
        <f>IF(OR(E51="",J51=""),"",ROUND(IF(J51&gt;0,E51*H51,0),2))</f>
        <v/>
      </c>
      <c r="L51" s="37">
        <f>IF(OR(E51="",J51=""),"",ROUND(IF(J51&gt;0,E51*I51*J51/Premissas!$B$6,0),2))</f>
        <v/>
      </c>
      <c r="M51" s="37">
        <f>IF(E51="","",ROUND(E51+IF(K51="",0,K51)+IF(L51="",0,L51),2))</f>
        <v/>
      </c>
      <c r="N51" s="38">
        <f>IF(A51="","",IF(OR(B51="",C51="",D51="",E51="",G51=""),"Dados incompletos",IF(F51&lt;&gt;"",IF(F51&gt;D51+Premissas!$B$7,"Quitado com atraso","Quitado no prazo"),IF(G51&gt;D51+Premissas!$B$7,"Em aberto — atrasado","Em aberto — no prazo"))))</f>
        <v/>
      </c>
      <c r="O51" s="38">
        <f>IF(N51&lt;&gt;"Em aberto — atrasado","",IF(J51&lt;=30,"1–30 dias",IF(J51&lt;=60,"31–60 dias",IF(J51&lt;=90,"61–90 dias","Acima de 90 dias"))))</f>
        <v/>
      </c>
      <c r="P51" s="39" t="n"/>
      <c r="Q51" s="40">
        <f>IF(A51="","",IF(COUNTIF($A$5:$A$114,A51)&gt;1,"ID duplicado",IF(OR(B51="",C51="",D51="",E51=""),"Dados obrigatórios ausentes",IF(E51&lt;=0,"Principal inválido",IF(AND(F51&lt;&gt;"",F51&gt;Premissas!$B$3),"Quitação após a data-base",IF(P51&lt;&gt;"Conferido","Conferência pendente","OK"))))))</f>
        <v/>
      </c>
    </row>
    <row r="52" ht="22" customHeight="1">
      <c r="A52" s="30" t="n"/>
      <c r="B52" s="30" t="n"/>
      <c r="C52" s="43" t="n"/>
      <c r="D52" s="44" t="n"/>
      <c r="E52" s="33" t="n"/>
      <c r="F52" s="44" t="n"/>
      <c r="G52" s="45">
        <f>IF(D52="","",IF(F52&lt;&gt;"",F52,Premissas!$B$3))</f>
        <v/>
      </c>
      <c r="H52" s="35">
        <f>IF(A52="","",Premissas!$B$4)</f>
        <v/>
      </c>
      <c r="I52" s="35">
        <f>IF(A52="","",Premissas!$B$5)</f>
        <v/>
      </c>
      <c r="J52" s="46">
        <f>IF(OR(D52="",G52=""),"",MAX(0,G52-D52-Premissas!$B$7))</f>
        <v/>
      </c>
      <c r="K52" s="37">
        <f>IF(OR(E52="",J52=""),"",ROUND(IF(J52&gt;0,E52*H52,0),2))</f>
        <v/>
      </c>
      <c r="L52" s="37">
        <f>IF(OR(E52="",J52=""),"",ROUND(IF(J52&gt;0,E52*I52*J52/Premissas!$B$6,0),2))</f>
        <v/>
      </c>
      <c r="M52" s="37">
        <f>IF(E52="","",ROUND(E52+IF(K52="",0,K52)+IF(L52="",0,L52),2))</f>
        <v/>
      </c>
      <c r="N52" s="38">
        <f>IF(A52="","",IF(OR(B52="",C52="",D52="",E52="",G52=""),"Dados incompletos",IF(F52&lt;&gt;"",IF(F52&gt;D52+Premissas!$B$7,"Quitado com atraso","Quitado no prazo"),IF(G52&gt;D52+Premissas!$B$7,"Em aberto — atrasado","Em aberto — no prazo"))))</f>
        <v/>
      </c>
      <c r="O52" s="38">
        <f>IF(N52&lt;&gt;"Em aberto — atrasado","",IF(J52&lt;=30,"1–30 dias",IF(J52&lt;=60,"31–60 dias",IF(J52&lt;=90,"61–90 dias","Acima de 90 dias"))))</f>
        <v/>
      </c>
      <c r="P52" s="39" t="n"/>
      <c r="Q52" s="40">
        <f>IF(A52="","",IF(COUNTIF($A$5:$A$114,A52)&gt;1,"ID duplicado",IF(OR(B52="",C52="",D52="",E52=""),"Dados obrigatórios ausentes",IF(E52&lt;=0,"Principal inválido",IF(AND(F52&lt;&gt;"",F52&gt;Premissas!$B$3),"Quitação após a data-base",IF(P52&lt;&gt;"Conferido","Conferência pendente","OK"))))))</f>
        <v/>
      </c>
    </row>
    <row r="53" ht="22" customHeight="1">
      <c r="A53" s="30" t="n"/>
      <c r="B53" s="30" t="n"/>
      <c r="C53" s="43" t="n"/>
      <c r="D53" s="44" t="n"/>
      <c r="E53" s="33" t="n"/>
      <c r="F53" s="44" t="n"/>
      <c r="G53" s="45">
        <f>IF(D53="","",IF(F53&lt;&gt;"",F53,Premissas!$B$3))</f>
        <v/>
      </c>
      <c r="H53" s="35">
        <f>IF(A53="","",Premissas!$B$4)</f>
        <v/>
      </c>
      <c r="I53" s="35">
        <f>IF(A53="","",Premissas!$B$5)</f>
        <v/>
      </c>
      <c r="J53" s="46">
        <f>IF(OR(D53="",G53=""),"",MAX(0,G53-D53-Premissas!$B$7))</f>
        <v/>
      </c>
      <c r="K53" s="37">
        <f>IF(OR(E53="",J53=""),"",ROUND(IF(J53&gt;0,E53*H53,0),2))</f>
        <v/>
      </c>
      <c r="L53" s="37">
        <f>IF(OR(E53="",J53=""),"",ROUND(IF(J53&gt;0,E53*I53*J53/Premissas!$B$6,0),2))</f>
        <v/>
      </c>
      <c r="M53" s="37">
        <f>IF(E53="","",ROUND(E53+IF(K53="",0,K53)+IF(L53="",0,L53),2))</f>
        <v/>
      </c>
      <c r="N53" s="38">
        <f>IF(A53="","",IF(OR(B53="",C53="",D53="",E53="",G53=""),"Dados incompletos",IF(F53&lt;&gt;"",IF(F53&gt;D53+Premissas!$B$7,"Quitado com atraso","Quitado no prazo"),IF(G53&gt;D53+Premissas!$B$7,"Em aberto — atrasado","Em aberto — no prazo"))))</f>
        <v/>
      </c>
      <c r="O53" s="38">
        <f>IF(N53&lt;&gt;"Em aberto — atrasado","",IF(J53&lt;=30,"1–30 dias",IF(J53&lt;=60,"31–60 dias",IF(J53&lt;=90,"61–90 dias","Acima de 90 dias"))))</f>
        <v/>
      </c>
      <c r="P53" s="39" t="n"/>
      <c r="Q53" s="40">
        <f>IF(A53="","",IF(COUNTIF($A$5:$A$114,A53)&gt;1,"ID duplicado",IF(OR(B53="",C53="",D53="",E53=""),"Dados obrigatórios ausentes",IF(E53&lt;=0,"Principal inválido",IF(AND(F53&lt;&gt;"",F53&gt;Premissas!$B$3),"Quitação após a data-base",IF(P53&lt;&gt;"Conferido","Conferência pendente","OK"))))))</f>
        <v/>
      </c>
    </row>
    <row r="54" ht="22" customHeight="1">
      <c r="A54" s="30" t="n"/>
      <c r="B54" s="30" t="n"/>
      <c r="C54" s="43" t="n"/>
      <c r="D54" s="44" t="n"/>
      <c r="E54" s="33" t="n"/>
      <c r="F54" s="44" t="n"/>
      <c r="G54" s="45">
        <f>IF(D54="","",IF(F54&lt;&gt;"",F54,Premissas!$B$3))</f>
        <v/>
      </c>
      <c r="H54" s="35">
        <f>IF(A54="","",Premissas!$B$4)</f>
        <v/>
      </c>
      <c r="I54" s="35">
        <f>IF(A54="","",Premissas!$B$5)</f>
        <v/>
      </c>
      <c r="J54" s="46">
        <f>IF(OR(D54="",G54=""),"",MAX(0,G54-D54-Premissas!$B$7))</f>
        <v/>
      </c>
      <c r="K54" s="37">
        <f>IF(OR(E54="",J54=""),"",ROUND(IF(J54&gt;0,E54*H54,0),2))</f>
        <v/>
      </c>
      <c r="L54" s="37">
        <f>IF(OR(E54="",J54=""),"",ROUND(IF(J54&gt;0,E54*I54*J54/Premissas!$B$6,0),2))</f>
        <v/>
      </c>
      <c r="M54" s="37">
        <f>IF(E54="","",ROUND(E54+IF(K54="",0,K54)+IF(L54="",0,L54),2))</f>
        <v/>
      </c>
      <c r="N54" s="38">
        <f>IF(A54="","",IF(OR(B54="",C54="",D54="",E54="",G54=""),"Dados incompletos",IF(F54&lt;&gt;"",IF(F54&gt;D54+Premissas!$B$7,"Quitado com atraso","Quitado no prazo"),IF(G54&gt;D54+Premissas!$B$7,"Em aberto — atrasado","Em aberto — no prazo"))))</f>
        <v/>
      </c>
      <c r="O54" s="38">
        <f>IF(N54&lt;&gt;"Em aberto — atrasado","",IF(J54&lt;=30,"1–30 dias",IF(J54&lt;=60,"31–60 dias",IF(J54&lt;=90,"61–90 dias","Acima de 90 dias"))))</f>
        <v/>
      </c>
      <c r="P54" s="39" t="n"/>
      <c r="Q54" s="40">
        <f>IF(A54="","",IF(COUNTIF($A$5:$A$114,A54)&gt;1,"ID duplicado",IF(OR(B54="",C54="",D54="",E54=""),"Dados obrigatórios ausentes",IF(E54&lt;=0,"Principal inválido",IF(AND(F54&lt;&gt;"",F54&gt;Premissas!$B$3),"Quitação após a data-base",IF(P54&lt;&gt;"Conferido","Conferência pendente","OK"))))))</f>
        <v/>
      </c>
    </row>
    <row r="55" ht="22" customHeight="1">
      <c r="A55" s="30" t="n"/>
      <c r="B55" s="30" t="n"/>
      <c r="C55" s="43" t="n"/>
      <c r="D55" s="44" t="n"/>
      <c r="E55" s="33" t="n"/>
      <c r="F55" s="44" t="n"/>
      <c r="G55" s="45">
        <f>IF(D55="","",IF(F55&lt;&gt;"",F55,Premissas!$B$3))</f>
        <v/>
      </c>
      <c r="H55" s="35">
        <f>IF(A55="","",Premissas!$B$4)</f>
        <v/>
      </c>
      <c r="I55" s="35">
        <f>IF(A55="","",Premissas!$B$5)</f>
        <v/>
      </c>
      <c r="J55" s="46">
        <f>IF(OR(D55="",G55=""),"",MAX(0,G55-D55-Premissas!$B$7))</f>
        <v/>
      </c>
      <c r="K55" s="37">
        <f>IF(OR(E55="",J55=""),"",ROUND(IF(J55&gt;0,E55*H55,0),2))</f>
        <v/>
      </c>
      <c r="L55" s="37">
        <f>IF(OR(E55="",J55=""),"",ROUND(IF(J55&gt;0,E55*I55*J55/Premissas!$B$6,0),2))</f>
        <v/>
      </c>
      <c r="M55" s="37">
        <f>IF(E55="","",ROUND(E55+IF(K55="",0,K55)+IF(L55="",0,L55),2))</f>
        <v/>
      </c>
      <c r="N55" s="38">
        <f>IF(A55="","",IF(OR(B55="",C55="",D55="",E55="",G55=""),"Dados incompletos",IF(F55&lt;&gt;"",IF(F55&gt;D55+Premissas!$B$7,"Quitado com atraso","Quitado no prazo"),IF(G55&gt;D55+Premissas!$B$7,"Em aberto — atrasado","Em aberto — no prazo"))))</f>
        <v/>
      </c>
      <c r="O55" s="38">
        <f>IF(N55&lt;&gt;"Em aberto — atrasado","",IF(J55&lt;=30,"1–30 dias",IF(J55&lt;=60,"31–60 dias",IF(J55&lt;=90,"61–90 dias","Acima de 90 dias"))))</f>
        <v/>
      </c>
      <c r="P55" s="39" t="n"/>
      <c r="Q55" s="40">
        <f>IF(A55="","",IF(COUNTIF($A$5:$A$114,A55)&gt;1,"ID duplicado",IF(OR(B55="",C55="",D55="",E55=""),"Dados obrigatórios ausentes",IF(E55&lt;=0,"Principal inválido",IF(AND(F55&lt;&gt;"",F55&gt;Premissas!$B$3),"Quitação após a data-base",IF(P55&lt;&gt;"Conferido","Conferência pendente","OK"))))))</f>
        <v/>
      </c>
    </row>
    <row r="56" ht="22" customHeight="1">
      <c r="A56" s="30" t="n"/>
      <c r="B56" s="30" t="n"/>
      <c r="C56" s="43" t="n"/>
      <c r="D56" s="44" t="n"/>
      <c r="E56" s="33" t="n"/>
      <c r="F56" s="44" t="n"/>
      <c r="G56" s="45">
        <f>IF(D56="","",IF(F56&lt;&gt;"",F56,Premissas!$B$3))</f>
        <v/>
      </c>
      <c r="H56" s="35">
        <f>IF(A56="","",Premissas!$B$4)</f>
        <v/>
      </c>
      <c r="I56" s="35">
        <f>IF(A56="","",Premissas!$B$5)</f>
        <v/>
      </c>
      <c r="J56" s="46">
        <f>IF(OR(D56="",G56=""),"",MAX(0,G56-D56-Premissas!$B$7))</f>
        <v/>
      </c>
      <c r="K56" s="37">
        <f>IF(OR(E56="",J56=""),"",ROUND(IF(J56&gt;0,E56*H56,0),2))</f>
        <v/>
      </c>
      <c r="L56" s="37">
        <f>IF(OR(E56="",J56=""),"",ROUND(IF(J56&gt;0,E56*I56*J56/Premissas!$B$6,0),2))</f>
        <v/>
      </c>
      <c r="M56" s="37">
        <f>IF(E56="","",ROUND(E56+IF(K56="",0,K56)+IF(L56="",0,L56),2))</f>
        <v/>
      </c>
      <c r="N56" s="38">
        <f>IF(A56="","",IF(OR(B56="",C56="",D56="",E56="",G56=""),"Dados incompletos",IF(F56&lt;&gt;"",IF(F56&gt;D56+Premissas!$B$7,"Quitado com atraso","Quitado no prazo"),IF(G56&gt;D56+Premissas!$B$7,"Em aberto — atrasado","Em aberto — no prazo"))))</f>
        <v/>
      </c>
      <c r="O56" s="38">
        <f>IF(N56&lt;&gt;"Em aberto — atrasado","",IF(J56&lt;=30,"1–30 dias",IF(J56&lt;=60,"31–60 dias",IF(J56&lt;=90,"61–90 dias","Acima de 90 dias"))))</f>
        <v/>
      </c>
      <c r="P56" s="39" t="n"/>
      <c r="Q56" s="40">
        <f>IF(A56="","",IF(COUNTIF($A$5:$A$114,A56)&gt;1,"ID duplicado",IF(OR(B56="",C56="",D56="",E56=""),"Dados obrigatórios ausentes",IF(E56&lt;=0,"Principal inválido",IF(AND(F56&lt;&gt;"",F56&gt;Premissas!$B$3),"Quitação após a data-base",IF(P56&lt;&gt;"Conferido","Conferência pendente","OK"))))))</f>
        <v/>
      </c>
    </row>
    <row r="57" ht="22" customHeight="1">
      <c r="A57" s="30" t="n"/>
      <c r="B57" s="30" t="n"/>
      <c r="C57" s="43" t="n"/>
      <c r="D57" s="44" t="n"/>
      <c r="E57" s="33" t="n"/>
      <c r="F57" s="44" t="n"/>
      <c r="G57" s="45">
        <f>IF(D57="","",IF(F57&lt;&gt;"",F57,Premissas!$B$3))</f>
        <v/>
      </c>
      <c r="H57" s="35">
        <f>IF(A57="","",Premissas!$B$4)</f>
        <v/>
      </c>
      <c r="I57" s="35">
        <f>IF(A57="","",Premissas!$B$5)</f>
        <v/>
      </c>
      <c r="J57" s="46">
        <f>IF(OR(D57="",G57=""),"",MAX(0,G57-D57-Premissas!$B$7))</f>
        <v/>
      </c>
      <c r="K57" s="37">
        <f>IF(OR(E57="",J57=""),"",ROUND(IF(J57&gt;0,E57*H57,0),2))</f>
        <v/>
      </c>
      <c r="L57" s="37">
        <f>IF(OR(E57="",J57=""),"",ROUND(IF(J57&gt;0,E57*I57*J57/Premissas!$B$6,0),2))</f>
        <v/>
      </c>
      <c r="M57" s="37">
        <f>IF(E57="","",ROUND(E57+IF(K57="",0,K57)+IF(L57="",0,L57),2))</f>
        <v/>
      </c>
      <c r="N57" s="38">
        <f>IF(A57="","",IF(OR(B57="",C57="",D57="",E57="",G57=""),"Dados incompletos",IF(F57&lt;&gt;"",IF(F57&gt;D57+Premissas!$B$7,"Quitado com atraso","Quitado no prazo"),IF(G57&gt;D57+Premissas!$B$7,"Em aberto — atrasado","Em aberto — no prazo"))))</f>
        <v/>
      </c>
      <c r="O57" s="38">
        <f>IF(N57&lt;&gt;"Em aberto — atrasado","",IF(J57&lt;=30,"1–30 dias",IF(J57&lt;=60,"31–60 dias",IF(J57&lt;=90,"61–90 dias","Acima de 90 dias"))))</f>
        <v/>
      </c>
      <c r="P57" s="39" t="n"/>
      <c r="Q57" s="40">
        <f>IF(A57="","",IF(COUNTIF($A$5:$A$114,A57)&gt;1,"ID duplicado",IF(OR(B57="",C57="",D57="",E57=""),"Dados obrigatórios ausentes",IF(E57&lt;=0,"Principal inválido",IF(AND(F57&lt;&gt;"",F57&gt;Premissas!$B$3),"Quitação após a data-base",IF(P57&lt;&gt;"Conferido","Conferência pendente","OK"))))))</f>
        <v/>
      </c>
    </row>
    <row r="58" ht="22" customHeight="1">
      <c r="A58" s="30" t="n"/>
      <c r="B58" s="30" t="n"/>
      <c r="C58" s="43" t="n"/>
      <c r="D58" s="44" t="n"/>
      <c r="E58" s="33" t="n"/>
      <c r="F58" s="44" t="n"/>
      <c r="G58" s="45">
        <f>IF(D58="","",IF(F58&lt;&gt;"",F58,Premissas!$B$3))</f>
        <v/>
      </c>
      <c r="H58" s="35">
        <f>IF(A58="","",Premissas!$B$4)</f>
        <v/>
      </c>
      <c r="I58" s="35">
        <f>IF(A58="","",Premissas!$B$5)</f>
        <v/>
      </c>
      <c r="J58" s="46">
        <f>IF(OR(D58="",G58=""),"",MAX(0,G58-D58-Premissas!$B$7))</f>
        <v/>
      </c>
      <c r="K58" s="37">
        <f>IF(OR(E58="",J58=""),"",ROUND(IF(J58&gt;0,E58*H58,0),2))</f>
        <v/>
      </c>
      <c r="L58" s="37">
        <f>IF(OR(E58="",J58=""),"",ROUND(IF(J58&gt;0,E58*I58*J58/Premissas!$B$6,0),2))</f>
        <v/>
      </c>
      <c r="M58" s="37">
        <f>IF(E58="","",ROUND(E58+IF(K58="",0,K58)+IF(L58="",0,L58),2))</f>
        <v/>
      </c>
      <c r="N58" s="38">
        <f>IF(A58="","",IF(OR(B58="",C58="",D58="",E58="",G58=""),"Dados incompletos",IF(F58&lt;&gt;"",IF(F58&gt;D58+Premissas!$B$7,"Quitado com atraso","Quitado no prazo"),IF(G58&gt;D58+Premissas!$B$7,"Em aberto — atrasado","Em aberto — no prazo"))))</f>
        <v/>
      </c>
      <c r="O58" s="38">
        <f>IF(N58&lt;&gt;"Em aberto — atrasado","",IF(J58&lt;=30,"1–30 dias",IF(J58&lt;=60,"31–60 dias",IF(J58&lt;=90,"61–90 dias","Acima de 90 dias"))))</f>
        <v/>
      </c>
      <c r="P58" s="39" t="n"/>
      <c r="Q58" s="40">
        <f>IF(A58="","",IF(COUNTIF($A$5:$A$114,A58)&gt;1,"ID duplicado",IF(OR(B58="",C58="",D58="",E58=""),"Dados obrigatórios ausentes",IF(E58&lt;=0,"Principal inválido",IF(AND(F58&lt;&gt;"",F58&gt;Premissas!$B$3),"Quitação após a data-base",IF(P58&lt;&gt;"Conferido","Conferência pendente","OK"))))))</f>
        <v/>
      </c>
    </row>
    <row r="59" ht="22" customHeight="1">
      <c r="A59" s="30" t="n"/>
      <c r="B59" s="30" t="n"/>
      <c r="C59" s="43" t="n"/>
      <c r="D59" s="44" t="n"/>
      <c r="E59" s="33" t="n"/>
      <c r="F59" s="44" t="n"/>
      <c r="G59" s="45">
        <f>IF(D59="","",IF(F59&lt;&gt;"",F59,Premissas!$B$3))</f>
        <v/>
      </c>
      <c r="H59" s="35">
        <f>IF(A59="","",Premissas!$B$4)</f>
        <v/>
      </c>
      <c r="I59" s="35">
        <f>IF(A59="","",Premissas!$B$5)</f>
        <v/>
      </c>
      <c r="J59" s="46">
        <f>IF(OR(D59="",G59=""),"",MAX(0,G59-D59-Premissas!$B$7))</f>
        <v/>
      </c>
      <c r="K59" s="37">
        <f>IF(OR(E59="",J59=""),"",ROUND(IF(J59&gt;0,E59*H59,0),2))</f>
        <v/>
      </c>
      <c r="L59" s="37">
        <f>IF(OR(E59="",J59=""),"",ROUND(IF(J59&gt;0,E59*I59*J59/Premissas!$B$6,0),2))</f>
        <v/>
      </c>
      <c r="M59" s="37">
        <f>IF(E59="","",ROUND(E59+IF(K59="",0,K59)+IF(L59="",0,L59),2))</f>
        <v/>
      </c>
      <c r="N59" s="38">
        <f>IF(A59="","",IF(OR(B59="",C59="",D59="",E59="",G59=""),"Dados incompletos",IF(F59&lt;&gt;"",IF(F59&gt;D59+Premissas!$B$7,"Quitado com atraso","Quitado no prazo"),IF(G59&gt;D59+Premissas!$B$7,"Em aberto — atrasado","Em aberto — no prazo"))))</f>
        <v/>
      </c>
      <c r="O59" s="38">
        <f>IF(N59&lt;&gt;"Em aberto — atrasado","",IF(J59&lt;=30,"1–30 dias",IF(J59&lt;=60,"31–60 dias",IF(J59&lt;=90,"61–90 dias","Acima de 90 dias"))))</f>
        <v/>
      </c>
      <c r="P59" s="39" t="n"/>
      <c r="Q59" s="40">
        <f>IF(A59="","",IF(COUNTIF($A$5:$A$114,A59)&gt;1,"ID duplicado",IF(OR(B59="",C59="",D59="",E59=""),"Dados obrigatórios ausentes",IF(E59&lt;=0,"Principal inválido",IF(AND(F59&lt;&gt;"",F59&gt;Premissas!$B$3),"Quitação após a data-base",IF(P59&lt;&gt;"Conferido","Conferência pendente","OK"))))))</f>
        <v/>
      </c>
    </row>
    <row r="60" ht="22" customHeight="1">
      <c r="A60" s="30" t="n"/>
      <c r="B60" s="30" t="n"/>
      <c r="C60" s="43" t="n"/>
      <c r="D60" s="44" t="n"/>
      <c r="E60" s="33" t="n"/>
      <c r="F60" s="44" t="n"/>
      <c r="G60" s="45">
        <f>IF(D60="","",IF(F60&lt;&gt;"",F60,Premissas!$B$3))</f>
        <v/>
      </c>
      <c r="H60" s="35">
        <f>IF(A60="","",Premissas!$B$4)</f>
        <v/>
      </c>
      <c r="I60" s="35">
        <f>IF(A60="","",Premissas!$B$5)</f>
        <v/>
      </c>
      <c r="J60" s="46">
        <f>IF(OR(D60="",G60=""),"",MAX(0,G60-D60-Premissas!$B$7))</f>
        <v/>
      </c>
      <c r="K60" s="37">
        <f>IF(OR(E60="",J60=""),"",ROUND(IF(J60&gt;0,E60*H60,0),2))</f>
        <v/>
      </c>
      <c r="L60" s="37">
        <f>IF(OR(E60="",J60=""),"",ROUND(IF(J60&gt;0,E60*I60*J60/Premissas!$B$6,0),2))</f>
        <v/>
      </c>
      <c r="M60" s="37">
        <f>IF(E60="","",ROUND(E60+IF(K60="",0,K60)+IF(L60="",0,L60),2))</f>
        <v/>
      </c>
      <c r="N60" s="38">
        <f>IF(A60="","",IF(OR(B60="",C60="",D60="",E60="",G60=""),"Dados incompletos",IF(F60&lt;&gt;"",IF(F60&gt;D60+Premissas!$B$7,"Quitado com atraso","Quitado no prazo"),IF(G60&gt;D60+Premissas!$B$7,"Em aberto — atrasado","Em aberto — no prazo"))))</f>
        <v/>
      </c>
      <c r="O60" s="38">
        <f>IF(N60&lt;&gt;"Em aberto — atrasado","",IF(J60&lt;=30,"1–30 dias",IF(J60&lt;=60,"31–60 dias",IF(J60&lt;=90,"61–90 dias","Acima de 90 dias"))))</f>
        <v/>
      </c>
      <c r="P60" s="39" t="n"/>
      <c r="Q60" s="40">
        <f>IF(A60="","",IF(COUNTIF($A$5:$A$114,A60)&gt;1,"ID duplicado",IF(OR(B60="",C60="",D60="",E60=""),"Dados obrigatórios ausentes",IF(E60&lt;=0,"Principal inválido",IF(AND(F60&lt;&gt;"",F60&gt;Premissas!$B$3),"Quitação após a data-base",IF(P60&lt;&gt;"Conferido","Conferência pendente","OK"))))))</f>
        <v/>
      </c>
    </row>
    <row r="61" ht="22" customHeight="1">
      <c r="A61" s="30" t="n"/>
      <c r="B61" s="30" t="n"/>
      <c r="C61" s="43" t="n"/>
      <c r="D61" s="44" t="n"/>
      <c r="E61" s="33" t="n"/>
      <c r="F61" s="44" t="n"/>
      <c r="G61" s="45">
        <f>IF(D61="","",IF(F61&lt;&gt;"",F61,Premissas!$B$3))</f>
        <v/>
      </c>
      <c r="H61" s="35">
        <f>IF(A61="","",Premissas!$B$4)</f>
        <v/>
      </c>
      <c r="I61" s="35">
        <f>IF(A61="","",Premissas!$B$5)</f>
        <v/>
      </c>
      <c r="J61" s="46">
        <f>IF(OR(D61="",G61=""),"",MAX(0,G61-D61-Premissas!$B$7))</f>
        <v/>
      </c>
      <c r="K61" s="37">
        <f>IF(OR(E61="",J61=""),"",ROUND(IF(J61&gt;0,E61*H61,0),2))</f>
        <v/>
      </c>
      <c r="L61" s="37">
        <f>IF(OR(E61="",J61=""),"",ROUND(IF(J61&gt;0,E61*I61*J61/Premissas!$B$6,0),2))</f>
        <v/>
      </c>
      <c r="M61" s="37">
        <f>IF(E61="","",ROUND(E61+IF(K61="",0,K61)+IF(L61="",0,L61),2))</f>
        <v/>
      </c>
      <c r="N61" s="38">
        <f>IF(A61="","",IF(OR(B61="",C61="",D61="",E61="",G61=""),"Dados incompletos",IF(F61&lt;&gt;"",IF(F61&gt;D61+Premissas!$B$7,"Quitado com atraso","Quitado no prazo"),IF(G61&gt;D61+Premissas!$B$7,"Em aberto — atrasado","Em aberto — no prazo"))))</f>
        <v/>
      </c>
      <c r="O61" s="38">
        <f>IF(N61&lt;&gt;"Em aberto — atrasado","",IF(J61&lt;=30,"1–30 dias",IF(J61&lt;=60,"31–60 dias",IF(J61&lt;=90,"61–90 dias","Acima de 90 dias"))))</f>
        <v/>
      </c>
      <c r="P61" s="39" t="n"/>
      <c r="Q61" s="40">
        <f>IF(A61="","",IF(COUNTIF($A$5:$A$114,A61)&gt;1,"ID duplicado",IF(OR(B61="",C61="",D61="",E61=""),"Dados obrigatórios ausentes",IF(E61&lt;=0,"Principal inválido",IF(AND(F61&lt;&gt;"",F61&gt;Premissas!$B$3),"Quitação após a data-base",IF(P61&lt;&gt;"Conferido","Conferência pendente","OK"))))))</f>
        <v/>
      </c>
    </row>
    <row r="62" ht="22" customHeight="1">
      <c r="A62" s="30" t="n"/>
      <c r="B62" s="30" t="n"/>
      <c r="C62" s="43" t="n"/>
      <c r="D62" s="44" t="n"/>
      <c r="E62" s="33" t="n"/>
      <c r="F62" s="44" t="n"/>
      <c r="G62" s="45">
        <f>IF(D62="","",IF(F62&lt;&gt;"",F62,Premissas!$B$3))</f>
        <v/>
      </c>
      <c r="H62" s="35">
        <f>IF(A62="","",Premissas!$B$4)</f>
        <v/>
      </c>
      <c r="I62" s="35">
        <f>IF(A62="","",Premissas!$B$5)</f>
        <v/>
      </c>
      <c r="J62" s="46">
        <f>IF(OR(D62="",G62=""),"",MAX(0,G62-D62-Premissas!$B$7))</f>
        <v/>
      </c>
      <c r="K62" s="37">
        <f>IF(OR(E62="",J62=""),"",ROUND(IF(J62&gt;0,E62*H62,0),2))</f>
        <v/>
      </c>
      <c r="L62" s="37">
        <f>IF(OR(E62="",J62=""),"",ROUND(IF(J62&gt;0,E62*I62*J62/Premissas!$B$6,0),2))</f>
        <v/>
      </c>
      <c r="M62" s="37">
        <f>IF(E62="","",ROUND(E62+IF(K62="",0,K62)+IF(L62="",0,L62),2))</f>
        <v/>
      </c>
      <c r="N62" s="38">
        <f>IF(A62="","",IF(OR(B62="",C62="",D62="",E62="",G62=""),"Dados incompletos",IF(F62&lt;&gt;"",IF(F62&gt;D62+Premissas!$B$7,"Quitado com atraso","Quitado no prazo"),IF(G62&gt;D62+Premissas!$B$7,"Em aberto — atrasado","Em aberto — no prazo"))))</f>
        <v/>
      </c>
      <c r="O62" s="38">
        <f>IF(N62&lt;&gt;"Em aberto — atrasado","",IF(J62&lt;=30,"1–30 dias",IF(J62&lt;=60,"31–60 dias",IF(J62&lt;=90,"61–90 dias","Acima de 90 dias"))))</f>
        <v/>
      </c>
      <c r="P62" s="39" t="n"/>
      <c r="Q62" s="40">
        <f>IF(A62="","",IF(COUNTIF($A$5:$A$114,A62)&gt;1,"ID duplicado",IF(OR(B62="",C62="",D62="",E62=""),"Dados obrigatórios ausentes",IF(E62&lt;=0,"Principal inválido",IF(AND(F62&lt;&gt;"",F62&gt;Premissas!$B$3),"Quitação após a data-base",IF(P62&lt;&gt;"Conferido","Conferência pendente","OK"))))))</f>
        <v/>
      </c>
    </row>
    <row r="63" ht="22" customHeight="1">
      <c r="A63" s="30" t="n"/>
      <c r="B63" s="30" t="n"/>
      <c r="C63" s="43" t="n"/>
      <c r="D63" s="44" t="n"/>
      <c r="E63" s="33" t="n"/>
      <c r="F63" s="44" t="n"/>
      <c r="G63" s="45">
        <f>IF(D63="","",IF(F63&lt;&gt;"",F63,Premissas!$B$3))</f>
        <v/>
      </c>
      <c r="H63" s="35">
        <f>IF(A63="","",Premissas!$B$4)</f>
        <v/>
      </c>
      <c r="I63" s="35">
        <f>IF(A63="","",Premissas!$B$5)</f>
        <v/>
      </c>
      <c r="J63" s="46">
        <f>IF(OR(D63="",G63=""),"",MAX(0,G63-D63-Premissas!$B$7))</f>
        <v/>
      </c>
      <c r="K63" s="37">
        <f>IF(OR(E63="",J63=""),"",ROUND(IF(J63&gt;0,E63*H63,0),2))</f>
        <v/>
      </c>
      <c r="L63" s="37">
        <f>IF(OR(E63="",J63=""),"",ROUND(IF(J63&gt;0,E63*I63*J63/Premissas!$B$6,0),2))</f>
        <v/>
      </c>
      <c r="M63" s="37">
        <f>IF(E63="","",ROUND(E63+IF(K63="",0,K63)+IF(L63="",0,L63),2))</f>
        <v/>
      </c>
      <c r="N63" s="38">
        <f>IF(A63="","",IF(OR(B63="",C63="",D63="",E63="",G63=""),"Dados incompletos",IF(F63&lt;&gt;"",IF(F63&gt;D63+Premissas!$B$7,"Quitado com atraso","Quitado no prazo"),IF(G63&gt;D63+Premissas!$B$7,"Em aberto — atrasado","Em aberto — no prazo"))))</f>
        <v/>
      </c>
      <c r="O63" s="38">
        <f>IF(N63&lt;&gt;"Em aberto — atrasado","",IF(J63&lt;=30,"1–30 dias",IF(J63&lt;=60,"31–60 dias",IF(J63&lt;=90,"61–90 dias","Acima de 90 dias"))))</f>
        <v/>
      </c>
      <c r="P63" s="39" t="n"/>
      <c r="Q63" s="40">
        <f>IF(A63="","",IF(COUNTIF($A$5:$A$114,A63)&gt;1,"ID duplicado",IF(OR(B63="",C63="",D63="",E63=""),"Dados obrigatórios ausentes",IF(E63&lt;=0,"Principal inválido",IF(AND(F63&lt;&gt;"",F63&gt;Premissas!$B$3),"Quitação após a data-base",IF(P63&lt;&gt;"Conferido","Conferência pendente","OK"))))))</f>
        <v/>
      </c>
    </row>
    <row r="64" ht="22" customHeight="1">
      <c r="A64" s="30" t="n"/>
      <c r="B64" s="30" t="n"/>
      <c r="C64" s="43" t="n"/>
      <c r="D64" s="44" t="n"/>
      <c r="E64" s="33" t="n"/>
      <c r="F64" s="44" t="n"/>
      <c r="G64" s="45">
        <f>IF(D64="","",IF(F64&lt;&gt;"",F64,Premissas!$B$3))</f>
        <v/>
      </c>
      <c r="H64" s="35">
        <f>IF(A64="","",Premissas!$B$4)</f>
        <v/>
      </c>
      <c r="I64" s="35">
        <f>IF(A64="","",Premissas!$B$5)</f>
        <v/>
      </c>
      <c r="J64" s="46">
        <f>IF(OR(D64="",G64=""),"",MAX(0,G64-D64-Premissas!$B$7))</f>
        <v/>
      </c>
      <c r="K64" s="37">
        <f>IF(OR(E64="",J64=""),"",ROUND(IF(J64&gt;0,E64*H64,0),2))</f>
        <v/>
      </c>
      <c r="L64" s="37">
        <f>IF(OR(E64="",J64=""),"",ROUND(IF(J64&gt;0,E64*I64*J64/Premissas!$B$6,0),2))</f>
        <v/>
      </c>
      <c r="M64" s="37">
        <f>IF(E64="","",ROUND(E64+IF(K64="",0,K64)+IF(L64="",0,L64),2))</f>
        <v/>
      </c>
      <c r="N64" s="38">
        <f>IF(A64="","",IF(OR(B64="",C64="",D64="",E64="",G64=""),"Dados incompletos",IF(F64&lt;&gt;"",IF(F64&gt;D64+Premissas!$B$7,"Quitado com atraso","Quitado no prazo"),IF(G64&gt;D64+Premissas!$B$7,"Em aberto — atrasado","Em aberto — no prazo"))))</f>
        <v/>
      </c>
      <c r="O64" s="38">
        <f>IF(N64&lt;&gt;"Em aberto — atrasado","",IF(J64&lt;=30,"1–30 dias",IF(J64&lt;=60,"31–60 dias",IF(J64&lt;=90,"61–90 dias","Acima de 90 dias"))))</f>
        <v/>
      </c>
      <c r="P64" s="39" t="n"/>
      <c r="Q64" s="40">
        <f>IF(A64="","",IF(COUNTIF($A$5:$A$114,A64)&gt;1,"ID duplicado",IF(OR(B64="",C64="",D64="",E64=""),"Dados obrigatórios ausentes",IF(E64&lt;=0,"Principal inválido",IF(AND(F64&lt;&gt;"",F64&gt;Premissas!$B$3),"Quitação após a data-base",IF(P64&lt;&gt;"Conferido","Conferência pendente","OK"))))))</f>
        <v/>
      </c>
    </row>
    <row r="65" ht="22" customHeight="1">
      <c r="A65" s="30" t="n"/>
      <c r="B65" s="30" t="n"/>
      <c r="C65" s="43" t="n"/>
      <c r="D65" s="44" t="n"/>
      <c r="E65" s="33" t="n"/>
      <c r="F65" s="44" t="n"/>
      <c r="G65" s="45">
        <f>IF(D65="","",IF(F65&lt;&gt;"",F65,Premissas!$B$3))</f>
        <v/>
      </c>
      <c r="H65" s="35">
        <f>IF(A65="","",Premissas!$B$4)</f>
        <v/>
      </c>
      <c r="I65" s="35">
        <f>IF(A65="","",Premissas!$B$5)</f>
        <v/>
      </c>
      <c r="J65" s="46">
        <f>IF(OR(D65="",G65=""),"",MAX(0,G65-D65-Premissas!$B$7))</f>
        <v/>
      </c>
      <c r="K65" s="37">
        <f>IF(OR(E65="",J65=""),"",ROUND(IF(J65&gt;0,E65*H65,0),2))</f>
        <v/>
      </c>
      <c r="L65" s="37">
        <f>IF(OR(E65="",J65=""),"",ROUND(IF(J65&gt;0,E65*I65*J65/Premissas!$B$6,0),2))</f>
        <v/>
      </c>
      <c r="M65" s="37">
        <f>IF(E65="","",ROUND(E65+IF(K65="",0,K65)+IF(L65="",0,L65),2))</f>
        <v/>
      </c>
      <c r="N65" s="38">
        <f>IF(A65="","",IF(OR(B65="",C65="",D65="",E65="",G65=""),"Dados incompletos",IF(F65&lt;&gt;"",IF(F65&gt;D65+Premissas!$B$7,"Quitado com atraso","Quitado no prazo"),IF(G65&gt;D65+Premissas!$B$7,"Em aberto — atrasado","Em aberto — no prazo"))))</f>
        <v/>
      </c>
      <c r="O65" s="38">
        <f>IF(N65&lt;&gt;"Em aberto — atrasado","",IF(J65&lt;=30,"1–30 dias",IF(J65&lt;=60,"31–60 dias",IF(J65&lt;=90,"61–90 dias","Acima de 90 dias"))))</f>
        <v/>
      </c>
      <c r="P65" s="39" t="n"/>
      <c r="Q65" s="40">
        <f>IF(A65="","",IF(COUNTIF($A$5:$A$114,A65)&gt;1,"ID duplicado",IF(OR(B65="",C65="",D65="",E65=""),"Dados obrigatórios ausentes",IF(E65&lt;=0,"Principal inválido",IF(AND(F65&lt;&gt;"",F65&gt;Premissas!$B$3),"Quitação após a data-base",IF(P65&lt;&gt;"Conferido","Conferência pendente","OK"))))))</f>
        <v/>
      </c>
    </row>
    <row r="66" ht="22" customHeight="1">
      <c r="A66" s="30" t="n"/>
      <c r="B66" s="30" t="n"/>
      <c r="C66" s="43" t="n"/>
      <c r="D66" s="44" t="n"/>
      <c r="E66" s="33" t="n"/>
      <c r="F66" s="44" t="n"/>
      <c r="G66" s="45">
        <f>IF(D66="","",IF(F66&lt;&gt;"",F66,Premissas!$B$3))</f>
        <v/>
      </c>
      <c r="H66" s="35">
        <f>IF(A66="","",Premissas!$B$4)</f>
        <v/>
      </c>
      <c r="I66" s="35">
        <f>IF(A66="","",Premissas!$B$5)</f>
        <v/>
      </c>
      <c r="J66" s="46">
        <f>IF(OR(D66="",G66=""),"",MAX(0,G66-D66-Premissas!$B$7))</f>
        <v/>
      </c>
      <c r="K66" s="37">
        <f>IF(OR(E66="",J66=""),"",ROUND(IF(J66&gt;0,E66*H66,0),2))</f>
        <v/>
      </c>
      <c r="L66" s="37">
        <f>IF(OR(E66="",J66=""),"",ROUND(IF(J66&gt;0,E66*I66*J66/Premissas!$B$6,0),2))</f>
        <v/>
      </c>
      <c r="M66" s="37">
        <f>IF(E66="","",ROUND(E66+IF(K66="",0,K66)+IF(L66="",0,L66),2))</f>
        <v/>
      </c>
      <c r="N66" s="38">
        <f>IF(A66="","",IF(OR(B66="",C66="",D66="",E66="",G66=""),"Dados incompletos",IF(F66&lt;&gt;"",IF(F66&gt;D66+Premissas!$B$7,"Quitado com atraso","Quitado no prazo"),IF(G66&gt;D66+Premissas!$B$7,"Em aberto — atrasado","Em aberto — no prazo"))))</f>
        <v/>
      </c>
      <c r="O66" s="38">
        <f>IF(N66&lt;&gt;"Em aberto — atrasado","",IF(J66&lt;=30,"1–30 dias",IF(J66&lt;=60,"31–60 dias",IF(J66&lt;=90,"61–90 dias","Acima de 90 dias"))))</f>
        <v/>
      </c>
      <c r="P66" s="39" t="n"/>
      <c r="Q66" s="40">
        <f>IF(A66="","",IF(COUNTIF($A$5:$A$114,A66)&gt;1,"ID duplicado",IF(OR(B66="",C66="",D66="",E66=""),"Dados obrigatórios ausentes",IF(E66&lt;=0,"Principal inválido",IF(AND(F66&lt;&gt;"",F66&gt;Premissas!$B$3),"Quitação após a data-base",IF(P66&lt;&gt;"Conferido","Conferência pendente","OK"))))))</f>
        <v/>
      </c>
    </row>
    <row r="67" ht="22" customHeight="1">
      <c r="A67" s="30" t="n"/>
      <c r="B67" s="30" t="n"/>
      <c r="C67" s="43" t="n"/>
      <c r="D67" s="44" t="n"/>
      <c r="E67" s="33" t="n"/>
      <c r="F67" s="44" t="n"/>
      <c r="G67" s="45">
        <f>IF(D67="","",IF(F67&lt;&gt;"",F67,Premissas!$B$3))</f>
        <v/>
      </c>
      <c r="H67" s="35">
        <f>IF(A67="","",Premissas!$B$4)</f>
        <v/>
      </c>
      <c r="I67" s="35">
        <f>IF(A67="","",Premissas!$B$5)</f>
        <v/>
      </c>
      <c r="J67" s="46">
        <f>IF(OR(D67="",G67=""),"",MAX(0,G67-D67-Premissas!$B$7))</f>
        <v/>
      </c>
      <c r="K67" s="37">
        <f>IF(OR(E67="",J67=""),"",ROUND(IF(J67&gt;0,E67*H67,0),2))</f>
        <v/>
      </c>
      <c r="L67" s="37">
        <f>IF(OR(E67="",J67=""),"",ROUND(IF(J67&gt;0,E67*I67*J67/Premissas!$B$6,0),2))</f>
        <v/>
      </c>
      <c r="M67" s="37">
        <f>IF(E67="","",ROUND(E67+IF(K67="",0,K67)+IF(L67="",0,L67),2))</f>
        <v/>
      </c>
      <c r="N67" s="38">
        <f>IF(A67="","",IF(OR(B67="",C67="",D67="",E67="",G67=""),"Dados incompletos",IF(F67&lt;&gt;"",IF(F67&gt;D67+Premissas!$B$7,"Quitado com atraso","Quitado no prazo"),IF(G67&gt;D67+Premissas!$B$7,"Em aberto — atrasado","Em aberto — no prazo"))))</f>
        <v/>
      </c>
      <c r="O67" s="38">
        <f>IF(N67&lt;&gt;"Em aberto — atrasado","",IF(J67&lt;=30,"1–30 dias",IF(J67&lt;=60,"31–60 dias",IF(J67&lt;=90,"61–90 dias","Acima de 90 dias"))))</f>
        <v/>
      </c>
      <c r="P67" s="39" t="n"/>
      <c r="Q67" s="40">
        <f>IF(A67="","",IF(COUNTIF($A$5:$A$114,A67)&gt;1,"ID duplicado",IF(OR(B67="",C67="",D67="",E67=""),"Dados obrigatórios ausentes",IF(E67&lt;=0,"Principal inválido",IF(AND(F67&lt;&gt;"",F67&gt;Premissas!$B$3),"Quitação após a data-base",IF(P67&lt;&gt;"Conferido","Conferência pendente","OK"))))))</f>
        <v/>
      </c>
    </row>
    <row r="68" ht="22" customHeight="1">
      <c r="A68" s="30" t="n"/>
      <c r="B68" s="30" t="n"/>
      <c r="C68" s="43" t="n"/>
      <c r="D68" s="44" t="n"/>
      <c r="E68" s="33" t="n"/>
      <c r="F68" s="44" t="n"/>
      <c r="G68" s="45">
        <f>IF(D68="","",IF(F68&lt;&gt;"",F68,Premissas!$B$3))</f>
        <v/>
      </c>
      <c r="H68" s="35">
        <f>IF(A68="","",Premissas!$B$4)</f>
        <v/>
      </c>
      <c r="I68" s="35">
        <f>IF(A68="","",Premissas!$B$5)</f>
        <v/>
      </c>
      <c r="J68" s="46">
        <f>IF(OR(D68="",G68=""),"",MAX(0,G68-D68-Premissas!$B$7))</f>
        <v/>
      </c>
      <c r="K68" s="37">
        <f>IF(OR(E68="",J68=""),"",ROUND(IF(J68&gt;0,E68*H68,0),2))</f>
        <v/>
      </c>
      <c r="L68" s="37">
        <f>IF(OR(E68="",J68=""),"",ROUND(IF(J68&gt;0,E68*I68*J68/Premissas!$B$6,0),2))</f>
        <v/>
      </c>
      <c r="M68" s="37">
        <f>IF(E68="","",ROUND(E68+IF(K68="",0,K68)+IF(L68="",0,L68),2))</f>
        <v/>
      </c>
      <c r="N68" s="38">
        <f>IF(A68="","",IF(OR(B68="",C68="",D68="",E68="",G68=""),"Dados incompletos",IF(F68&lt;&gt;"",IF(F68&gt;D68+Premissas!$B$7,"Quitado com atraso","Quitado no prazo"),IF(G68&gt;D68+Premissas!$B$7,"Em aberto — atrasado","Em aberto — no prazo"))))</f>
        <v/>
      </c>
      <c r="O68" s="38">
        <f>IF(N68&lt;&gt;"Em aberto — atrasado","",IF(J68&lt;=30,"1–30 dias",IF(J68&lt;=60,"31–60 dias",IF(J68&lt;=90,"61–90 dias","Acima de 90 dias"))))</f>
        <v/>
      </c>
      <c r="P68" s="39" t="n"/>
      <c r="Q68" s="40">
        <f>IF(A68="","",IF(COUNTIF($A$5:$A$114,A68)&gt;1,"ID duplicado",IF(OR(B68="",C68="",D68="",E68=""),"Dados obrigatórios ausentes",IF(E68&lt;=0,"Principal inválido",IF(AND(F68&lt;&gt;"",F68&gt;Premissas!$B$3),"Quitação após a data-base",IF(P68&lt;&gt;"Conferido","Conferência pendente","OK"))))))</f>
        <v/>
      </c>
    </row>
    <row r="69" ht="22" customHeight="1">
      <c r="A69" s="30" t="n"/>
      <c r="B69" s="30" t="n"/>
      <c r="C69" s="43" t="n"/>
      <c r="D69" s="44" t="n"/>
      <c r="E69" s="33" t="n"/>
      <c r="F69" s="44" t="n"/>
      <c r="G69" s="45">
        <f>IF(D69="","",IF(F69&lt;&gt;"",F69,Premissas!$B$3))</f>
        <v/>
      </c>
      <c r="H69" s="35">
        <f>IF(A69="","",Premissas!$B$4)</f>
        <v/>
      </c>
      <c r="I69" s="35">
        <f>IF(A69="","",Premissas!$B$5)</f>
        <v/>
      </c>
      <c r="J69" s="46">
        <f>IF(OR(D69="",G69=""),"",MAX(0,G69-D69-Premissas!$B$7))</f>
        <v/>
      </c>
      <c r="K69" s="37">
        <f>IF(OR(E69="",J69=""),"",ROUND(IF(J69&gt;0,E69*H69,0),2))</f>
        <v/>
      </c>
      <c r="L69" s="37">
        <f>IF(OR(E69="",J69=""),"",ROUND(IF(J69&gt;0,E69*I69*J69/Premissas!$B$6,0),2))</f>
        <v/>
      </c>
      <c r="M69" s="37">
        <f>IF(E69="","",ROUND(E69+IF(K69="",0,K69)+IF(L69="",0,L69),2))</f>
        <v/>
      </c>
      <c r="N69" s="38">
        <f>IF(A69="","",IF(OR(B69="",C69="",D69="",E69="",G69=""),"Dados incompletos",IF(F69&lt;&gt;"",IF(F69&gt;D69+Premissas!$B$7,"Quitado com atraso","Quitado no prazo"),IF(G69&gt;D69+Premissas!$B$7,"Em aberto — atrasado","Em aberto — no prazo"))))</f>
        <v/>
      </c>
      <c r="O69" s="38">
        <f>IF(N69&lt;&gt;"Em aberto — atrasado","",IF(J69&lt;=30,"1–30 dias",IF(J69&lt;=60,"31–60 dias",IF(J69&lt;=90,"61–90 dias","Acima de 90 dias"))))</f>
        <v/>
      </c>
      <c r="P69" s="39" t="n"/>
      <c r="Q69" s="40">
        <f>IF(A69="","",IF(COUNTIF($A$5:$A$114,A69)&gt;1,"ID duplicado",IF(OR(B69="",C69="",D69="",E69=""),"Dados obrigatórios ausentes",IF(E69&lt;=0,"Principal inválido",IF(AND(F69&lt;&gt;"",F69&gt;Premissas!$B$3),"Quitação após a data-base",IF(P69&lt;&gt;"Conferido","Conferência pendente","OK"))))))</f>
        <v/>
      </c>
    </row>
    <row r="70" ht="22" customHeight="1">
      <c r="A70" s="30" t="n"/>
      <c r="B70" s="30" t="n"/>
      <c r="C70" s="43" t="n"/>
      <c r="D70" s="44" t="n"/>
      <c r="E70" s="33" t="n"/>
      <c r="F70" s="44" t="n"/>
      <c r="G70" s="45">
        <f>IF(D70="","",IF(F70&lt;&gt;"",F70,Premissas!$B$3))</f>
        <v/>
      </c>
      <c r="H70" s="35">
        <f>IF(A70="","",Premissas!$B$4)</f>
        <v/>
      </c>
      <c r="I70" s="35">
        <f>IF(A70="","",Premissas!$B$5)</f>
        <v/>
      </c>
      <c r="J70" s="46">
        <f>IF(OR(D70="",G70=""),"",MAX(0,G70-D70-Premissas!$B$7))</f>
        <v/>
      </c>
      <c r="K70" s="37">
        <f>IF(OR(E70="",J70=""),"",ROUND(IF(J70&gt;0,E70*H70,0),2))</f>
        <v/>
      </c>
      <c r="L70" s="37">
        <f>IF(OR(E70="",J70=""),"",ROUND(IF(J70&gt;0,E70*I70*J70/Premissas!$B$6,0),2))</f>
        <v/>
      </c>
      <c r="M70" s="37">
        <f>IF(E70="","",ROUND(E70+IF(K70="",0,K70)+IF(L70="",0,L70),2))</f>
        <v/>
      </c>
      <c r="N70" s="38">
        <f>IF(A70="","",IF(OR(B70="",C70="",D70="",E70="",G70=""),"Dados incompletos",IF(F70&lt;&gt;"",IF(F70&gt;D70+Premissas!$B$7,"Quitado com atraso","Quitado no prazo"),IF(G70&gt;D70+Premissas!$B$7,"Em aberto — atrasado","Em aberto — no prazo"))))</f>
        <v/>
      </c>
      <c r="O70" s="38">
        <f>IF(N70&lt;&gt;"Em aberto — atrasado","",IF(J70&lt;=30,"1–30 dias",IF(J70&lt;=60,"31–60 dias",IF(J70&lt;=90,"61–90 dias","Acima de 90 dias"))))</f>
        <v/>
      </c>
      <c r="P70" s="39" t="n"/>
      <c r="Q70" s="40">
        <f>IF(A70="","",IF(COUNTIF($A$5:$A$114,A70)&gt;1,"ID duplicado",IF(OR(B70="",C70="",D70="",E70=""),"Dados obrigatórios ausentes",IF(E70&lt;=0,"Principal inválido",IF(AND(F70&lt;&gt;"",F70&gt;Premissas!$B$3),"Quitação após a data-base",IF(P70&lt;&gt;"Conferido","Conferência pendente","OK"))))))</f>
        <v/>
      </c>
    </row>
    <row r="71" ht="22" customHeight="1">
      <c r="A71" s="30" t="n"/>
      <c r="B71" s="30" t="n"/>
      <c r="C71" s="43" t="n"/>
      <c r="D71" s="44" t="n"/>
      <c r="E71" s="33" t="n"/>
      <c r="F71" s="44" t="n"/>
      <c r="G71" s="45">
        <f>IF(D71="","",IF(F71&lt;&gt;"",F71,Premissas!$B$3))</f>
        <v/>
      </c>
      <c r="H71" s="35">
        <f>IF(A71="","",Premissas!$B$4)</f>
        <v/>
      </c>
      <c r="I71" s="35">
        <f>IF(A71="","",Premissas!$B$5)</f>
        <v/>
      </c>
      <c r="J71" s="46">
        <f>IF(OR(D71="",G71=""),"",MAX(0,G71-D71-Premissas!$B$7))</f>
        <v/>
      </c>
      <c r="K71" s="37">
        <f>IF(OR(E71="",J71=""),"",ROUND(IF(J71&gt;0,E71*H71,0),2))</f>
        <v/>
      </c>
      <c r="L71" s="37">
        <f>IF(OR(E71="",J71=""),"",ROUND(IF(J71&gt;0,E71*I71*J71/Premissas!$B$6,0),2))</f>
        <v/>
      </c>
      <c r="M71" s="37">
        <f>IF(E71="","",ROUND(E71+IF(K71="",0,K71)+IF(L71="",0,L71),2))</f>
        <v/>
      </c>
      <c r="N71" s="38">
        <f>IF(A71="","",IF(OR(B71="",C71="",D71="",E71="",G71=""),"Dados incompletos",IF(F71&lt;&gt;"",IF(F71&gt;D71+Premissas!$B$7,"Quitado com atraso","Quitado no prazo"),IF(G71&gt;D71+Premissas!$B$7,"Em aberto — atrasado","Em aberto — no prazo"))))</f>
        <v/>
      </c>
      <c r="O71" s="38">
        <f>IF(N71&lt;&gt;"Em aberto — atrasado","",IF(J71&lt;=30,"1–30 dias",IF(J71&lt;=60,"31–60 dias",IF(J71&lt;=90,"61–90 dias","Acima de 90 dias"))))</f>
        <v/>
      </c>
      <c r="P71" s="39" t="n"/>
      <c r="Q71" s="40">
        <f>IF(A71="","",IF(COUNTIF($A$5:$A$114,A71)&gt;1,"ID duplicado",IF(OR(B71="",C71="",D71="",E71=""),"Dados obrigatórios ausentes",IF(E71&lt;=0,"Principal inválido",IF(AND(F71&lt;&gt;"",F71&gt;Premissas!$B$3),"Quitação após a data-base",IF(P71&lt;&gt;"Conferido","Conferência pendente","OK"))))))</f>
        <v/>
      </c>
    </row>
    <row r="72" ht="22" customHeight="1">
      <c r="A72" s="30" t="n"/>
      <c r="B72" s="30" t="n"/>
      <c r="C72" s="43" t="n"/>
      <c r="D72" s="44" t="n"/>
      <c r="E72" s="33" t="n"/>
      <c r="F72" s="44" t="n"/>
      <c r="G72" s="45">
        <f>IF(D72="","",IF(F72&lt;&gt;"",F72,Premissas!$B$3))</f>
        <v/>
      </c>
      <c r="H72" s="35">
        <f>IF(A72="","",Premissas!$B$4)</f>
        <v/>
      </c>
      <c r="I72" s="35">
        <f>IF(A72="","",Premissas!$B$5)</f>
        <v/>
      </c>
      <c r="J72" s="46">
        <f>IF(OR(D72="",G72=""),"",MAX(0,G72-D72-Premissas!$B$7))</f>
        <v/>
      </c>
      <c r="K72" s="37">
        <f>IF(OR(E72="",J72=""),"",ROUND(IF(J72&gt;0,E72*H72,0),2))</f>
        <v/>
      </c>
      <c r="L72" s="37">
        <f>IF(OR(E72="",J72=""),"",ROUND(IF(J72&gt;0,E72*I72*J72/Premissas!$B$6,0),2))</f>
        <v/>
      </c>
      <c r="M72" s="37">
        <f>IF(E72="","",ROUND(E72+IF(K72="",0,K72)+IF(L72="",0,L72),2))</f>
        <v/>
      </c>
      <c r="N72" s="38">
        <f>IF(A72="","",IF(OR(B72="",C72="",D72="",E72="",G72=""),"Dados incompletos",IF(F72&lt;&gt;"",IF(F72&gt;D72+Premissas!$B$7,"Quitado com atraso","Quitado no prazo"),IF(G72&gt;D72+Premissas!$B$7,"Em aberto — atrasado","Em aberto — no prazo"))))</f>
        <v/>
      </c>
      <c r="O72" s="38">
        <f>IF(N72&lt;&gt;"Em aberto — atrasado","",IF(J72&lt;=30,"1–30 dias",IF(J72&lt;=60,"31–60 dias",IF(J72&lt;=90,"61–90 dias","Acima de 90 dias"))))</f>
        <v/>
      </c>
      <c r="P72" s="39" t="n"/>
      <c r="Q72" s="40">
        <f>IF(A72="","",IF(COUNTIF($A$5:$A$114,A72)&gt;1,"ID duplicado",IF(OR(B72="",C72="",D72="",E72=""),"Dados obrigatórios ausentes",IF(E72&lt;=0,"Principal inválido",IF(AND(F72&lt;&gt;"",F72&gt;Premissas!$B$3),"Quitação após a data-base",IF(P72&lt;&gt;"Conferido","Conferência pendente","OK"))))))</f>
        <v/>
      </c>
    </row>
    <row r="73" ht="22" customHeight="1">
      <c r="A73" s="30" t="n"/>
      <c r="B73" s="30" t="n"/>
      <c r="C73" s="43" t="n"/>
      <c r="D73" s="44" t="n"/>
      <c r="E73" s="33" t="n"/>
      <c r="F73" s="44" t="n"/>
      <c r="G73" s="45">
        <f>IF(D73="","",IF(F73&lt;&gt;"",F73,Premissas!$B$3))</f>
        <v/>
      </c>
      <c r="H73" s="35">
        <f>IF(A73="","",Premissas!$B$4)</f>
        <v/>
      </c>
      <c r="I73" s="35">
        <f>IF(A73="","",Premissas!$B$5)</f>
        <v/>
      </c>
      <c r="J73" s="46">
        <f>IF(OR(D73="",G73=""),"",MAX(0,G73-D73-Premissas!$B$7))</f>
        <v/>
      </c>
      <c r="K73" s="37">
        <f>IF(OR(E73="",J73=""),"",ROUND(IF(J73&gt;0,E73*H73,0),2))</f>
        <v/>
      </c>
      <c r="L73" s="37">
        <f>IF(OR(E73="",J73=""),"",ROUND(IF(J73&gt;0,E73*I73*J73/Premissas!$B$6,0),2))</f>
        <v/>
      </c>
      <c r="M73" s="37">
        <f>IF(E73="","",ROUND(E73+IF(K73="",0,K73)+IF(L73="",0,L73),2))</f>
        <v/>
      </c>
      <c r="N73" s="38">
        <f>IF(A73="","",IF(OR(B73="",C73="",D73="",E73="",G73=""),"Dados incompletos",IF(F73&lt;&gt;"",IF(F73&gt;D73+Premissas!$B$7,"Quitado com atraso","Quitado no prazo"),IF(G73&gt;D73+Premissas!$B$7,"Em aberto — atrasado","Em aberto — no prazo"))))</f>
        <v/>
      </c>
      <c r="O73" s="38">
        <f>IF(N73&lt;&gt;"Em aberto — atrasado","",IF(J73&lt;=30,"1–30 dias",IF(J73&lt;=60,"31–60 dias",IF(J73&lt;=90,"61–90 dias","Acima de 90 dias"))))</f>
        <v/>
      </c>
      <c r="P73" s="39" t="n"/>
      <c r="Q73" s="40">
        <f>IF(A73="","",IF(COUNTIF($A$5:$A$114,A73)&gt;1,"ID duplicado",IF(OR(B73="",C73="",D73="",E73=""),"Dados obrigatórios ausentes",IF(E73&lt;=0,"Principal inválido",IF(AND(F73&lt;&gt;"",F73&gt;Premissas!$B$3),"Quitação após a data-base",IF(P73&lt;&gt;"Conferido","Conferência pendente","OK"))))))</f>
        <v/>
      </c>
    </row>
    <row r="74" ht="22" customHeight="1">
      <c r="A74" s="30" t="n"/>
      <c r="B74" s="30" t="n"/>
      <c r="C74" s="43" t="n"/>
      <c r="D74" s="44" t="n"/>
      <c r="E74" s="33" t="n"/>
      <c r="F74" s="44" t="n"/>
      <c r="G74" s="45">
        <f>IF(D74="","",IF(F74&lt;&gt;"",F74,Premissas!$B$3))</f>
        <v/>
      </c>
      <c r="H74" s="35">
        <f>IF(A74="","",Premissas!$B$4)</f>
        <v/>
      </c>
      <c r="I74" s="35">
        <f>IF(A74="","",Premissas!$B$5)</f>
        <v/>
      </c>
      <c r="J74" s="46">
        <f>IF(OR(D74="",G74=""),"",MAX(0,G74-D74-Premissas!$B$7))</f>
        <v/>
      </c>
      <c r="K74" s="37">
        <f>IF(OR(E74="",J74=""),"",ROUND(IF(J74&gt;0,E74*H74,0),2))</f>
        <v/>
      </c>
      <c r="L74" s="37">
        <f>IF(OR(E74="",J74=""),"",ROUND(IF(J74&gt;0,E74*I74*J74/Premissas!$B$6,0),2))</f>
        <v/>
      </c>
      <c r="M74" s="37">
        <f>IF(E74="","",ROUND(E74+IF(K74="",0,K74)+IF(L74="",0,L74),2))</f>
        <v/>
      </c>
      <c r="N74" s="38">
        <f>IF(A74="","",IF(OR(B74="",C74="",D74="",E74="",G74=""),"Dados incompletos",IF(F74&lt;&gt;"",IF(F74&gt;D74+Premissas!$B$7,"Quitado com atraso","Quitado no prazo"),IF(G74&gt;D74+Premissas!$B$7,"Em aberto — atrasado","Em aberto — no prazo"))))</f>
        <v/>
      </c>
      <c r="O74" s="38">
        <f>IF(N74&lt;&gt;"Em aberto — atrasado","",IF(J74&lt;=30,"1–30 dias",IF(J74&lt;=60,"31–60 dias",IF(J74&lt;=90,"61–90 dias","Acima de 90 dias"))))</f>
        <v/>
      </c>
      <c r="P74" s="39" t="n"/>
      <c r="Q74" s="40">
        <f>IF(A74="","",IF(COUNTIF($A$5:$A$114,A74)&gt;1,"ID duplicado",IF(OR(B74="",C74="",D74="",E74=""),"Dados obrigatórios ausentes",IF(E74&lt;=0,"Principal inválido",IF(AND(F74&lt;&gt;"",F74&gt;Premissas!$B$3),"Quitação após a data-base",IF(P74&lt;&gt;"Conferido","Conferência pendente","OK"))))))</f>
        <v/>
      </c>
    </row>
    <row r="75" ht="22" customHeight="1">
      <c r="A75" s="30" t="n"/>
      <c r="B75" s="30" t="n"/>
      <c r="C75" s="43" t="n"/>
      <c r="D75" s="44" t="n"/>
      <c r="E75" s="33" t="n"/>
      <c r="F75" s="44" t="n"/>
      <c r="G75" s="45">
        <f>IF(D75="","",IF(F75&lt;&gt;"",F75,Premissas!$B$3))</f>
        <v/>
      </c>
      <c r="H75" s="35">
        <f>IF(A75="","",Premissas!$B$4)</f>
        <v/>
      </c>
      <c r="I75" s="35">
        <f>IF(A75="","",Premissas!$B$5)</f>
        <v/>
      </c>
      <c r="J75" s="46">
        <f>IF(OR(D75="",G75=""),"",MAX(0,G75-D75-Premissas!$B$7))</f>
        <v/>
      </c>
      <c r="K75" s="37">
        <f>IF(OR(E75="",J75=""),"",ROUND(IF(J75&gt;0,E75*H75,0),2))</f>
        <v/>
      </c>
      <c r="L75" s="37">
        <f>IF(OR(E75="",J75=""),"",ROUND(IF(J75&gt;0,E75*I75*J75/Premissas!$B$6,0),2))</f>
        <v/>
      </c>
      <c r="M75" s="37">
        <f>IF(E75="","",ROUND(E75+IF(K75="",0,K75)+IF(L75="",0,L75),2))</f>
        <v/>
      </c>
      <c r="N75" s="38">
        <f>IF(A75="","",IF(OR(B75="",C75="",D75="",E75="",G75=""),"Dados incompletos",IF(F75&lt;&gt;"",IF(F75&gt;D75+Premissas!$B$7,"Quitado com atraso","Quitado no prazo"),IF(G75&gt;D75+Premissas!$B$7,"Em aberto — atrasado","Em aberto — no prazo"))))</f>
        <v/>
      </c>
      <c r="O75" s="38">
        <f>IF(N75&lt;&gt;"Em aberto — atrasado","",IF(J75&lt;=30,"1–30 dias",IF(J75&lt;=60,"31–60 dias",IF(J75&lt;=90,"61–90 dias","Acima de 90 dias"))))</f>
        <v/>
      </c>
      <c r="P75" s="39" t="n"/>
      <c r="Q75" s="40">
        <f>IF(A75="","",IF(COUNTIF($A$5:$A$114,A75)&gt;1,"ID duplicado",IF(OR(B75="",C75="",D75="",E75=""),"Dados obrigatórios ausentes",IF(E75&lt;=0,"Principal inválido",IF(AND(F75&lt;&gt;"",F75&gt;Premissas!$B$3),"Quitação após a data-base",IF(P75&lt;&gt;"Conferido","Conferência pendente","OK"))))))</f>
        <v/>
      </c>
    </row>
    <row r="76" ht="22" customHeight="1">
      <c r="A76" s="30" t="n"/>
      <c r="B76" s="30" t="n"/>
      <c r="C76" s="43" t="n"/>
      <c r="D76" s="44" t="n"/>
      <c r="E76" s="33" t="n"/>
      <c r="F76" s="44" t="n"/>
      <c r="G76" s="45">
        <f>IF(D76="","",IF(F76&lt;&gt;"",F76,Premissas!$B$3))</f>
        <v/>
      </c>
      <c r="H76" s="35">
        <f>IF(A76="","",Premissas!$B$4)</f>
        <v/>
      </c>
      <c r="I76" s="35">
        <f>IF(A76="","",Premissas!$B$5)</f>
        <v/>
      </c>
      <c r="J76" s="46">
        <f>IF(OR(D76="",G76=""),"",MAX(0,G76-D76-Premissas!$B$7))</f>
        <v/>
      </c>
      <c r="K76" s="37">
        <f>IF(OR(E76="",J76=""),"",ROUND(IF(J76&gt;0,E76*H76,0),2))</f>
        <v/>
      </c>
      <c r="L76" s="37">
        <f>IF(OR(E76="",J76=""),"",ROUND(IF(J76&gt;0,E76*I76*J76/Premissas!$B$6,0),2))</f>
        <v/>
      </c>
      <c r="M76" s="37">
        <f>IF(E76="","",ROUND(E76+IF(K76="",0,K76)+IF(L76="",0,L76),2))</f>
        <v/>
      </c>
      <c r="N76" s="38">
        <f>IF(A76="","",IF(OR(B76="",C76="",D76="",E76="",G76=""),"Dados incompletos",IF(F76&lt;&gt;"",IF(F76&gt;D76+Premissas!$B$7,"Quitado com atraso","Quitado no prazo"),IF(G76&gt;D76+Premissas!$B$7,"Em aberto — atrasado","Em aberto — no prazo"))))</f>
        <v/>
      </c>
      <c r="O76" s="38">
        <f>IF(N76&lt;&gt;"Em aberto — atrasado","",IF(J76&lt;=30,"1–30 dias",IF(J76&lt;=60,"31–60 dias",IF(J76&lt;=90,"61–90 dias","Acima de 90 dias"))))</f>
        <v/>
      </c>
      <c r="P76" s="39" t="n"/>
      <c r="Q76" s="40">
        <f>IF(A76="","",IF(COUNTIF($A$5:$A$114,A76)&gt;1,"ID duplicado",IF(OR(B76="",C76="",D76="",E76=""),"Dados obrigatórios ausentes",IF(E76&lt;=0,"Principal inválido",IF(AND(F76&lt;&gt;"",F76&gt;Premissas!$B$3),"Quitação após a data-base",IF(P76&lt;&gt;"Conferido","Conferência pendente","OK"))))))</f>
        <v/>
      </c>
    </row>
    <row r="77" ht="22" customHeight="1">
      <c r="A77" s="30" t="n"/>
      <c r="B77" s="30" t="n"/>
      <c r="C77" s="43" t="n"/>
      <c r="D77" s="44" t="n"/>
      <c r="E77" s="33" t="n"/>
      <c r="F77" s="44" t="n"/>
      <c r="G77" s="45">
        <f>IF(D77="","",IF(F77&lt;&gt;"",F77,Premissas!$B$3))</f>
        <v/>
      </c>
      <c r="H77" s="35">
        <f>IF(A77="","",Premissas!$B$4)</f>
        <v/>
      </c>
      <c r="I77" s="35">
        <f>IF(A77="","",Premissas!$B$5)</f>
        <v/>
      </c>
      <c r="J77" s="46">
        <f>IF(OR(D77="",G77=""),"",MAX(0,G77-D77-Premissas!$B$7))</f>
        <v/>
      </c>
      <c r="K77" s="37">
        <f>IF(OR(E77="",J77=""),"",ROUND(IF(J77&gt;0,E77*H77,0),2))</f>
        <v/>
      </c>
      <c r="L77" s="37">
        <f>IF(OR(E77="",J77=""),"",ROUND(IF(J77&gt;0,E77*I77*J77/Premissas!$B$6,0),2))</f>
        <v/>
      </c>
      <c r="M77" s="37">
        <f>IF(E77="","",ROUND(E77+IF(K77="",0,K77)+IF(L77="",0,L77),2))</f>
        <v/>
      </c>
      <c r="N77" s="38">
        <f>IF(A77="","",IF(OR(B77="",C77="",D77="",E77="",G77=""),"Dados incompletos",IF(F77&lt;&gt;"",IF(F77&gt;D77+Premissas!$B$7,"Quitado com atraso","Quitado no prazo"),IF(G77&gt;D77+Premissas!$B$7,"Em aberto — atrasado","Em aberto — no prazo"))))</f>
        <v/>
      </c>
      <c r="O77" s="38">
        <f>IF(N77&lt;&gt;"Em aberto — atrasado","",IF(J77&lt;=30,"1–30 dias",IF(J77&lt;=60,"31–60 dias",IF(J77&lt;=90,"61–90 dias","Acima de 90 dias"))))</f>
        <v/>
      </c>
      <c r="P77" s="39" t="n"/>
      <c r="Q77" s="40">
        <f>IF(A77="","",IF(COUNTIF($A$5:$A$114,A77)&gt;1,"ID duplicado",IF(OR(B77="",C77="",D77="",E77=""),"Dados obrigatórios ausentes",IF(E77&lt;=0,"Principal inválido",IF(AND(F77&lt;&gt;"",F77&gt;Premissas!$B$3),"Quitação após a data-base",IF(P77&lt;&gt;"Conferido","Conferência pendente","OK"))))))</f>
        <v/>
      </c>
    </row>
    <row r="78" ht="22" customHeight="1">
      <c r="A78" s="30" t="n"/>
      <c r="B78" s="30" t="n"/>
      <c r="C78" s="43" t="n"/>
      <c r="D78" s="44" t="n"/>
      <c r="E78" s="33" t="n"/>
      <c r="F78" s="44" t="n"/>
      <c r="G78" s="45">
        <f>IF(D78="","",IF(F78&lt;&gt;"",F78,Premissas!$B$3))</f>
        <v/>
      </c>
      <c r="H78" s="35">
        <f>IF(A78="","",Premissas!$B$4)</f>
        <v/>
      </c>
      <c r="I78" s="35">
        <f>IF(A78="","",Premissas!$B$5)</f>
        <v/>
      </c>
      <c r="J78" s="46">
        <f>IF(OR(D78="",G78=""),"",MAX(0,G78-D78-Premissas!$B$7))</f>
        <v/>
      </c>
      <c r="K78" s="37">
        <f>IF(OR(E78="",J78=""),"",ROUND(IF(J78&gt;0,E78*H78,0),2))</f>
        <v/>
      </c>
      <c r="L78" s="37">
        <f>IF(OR(E78="",J78=""),"",ROUND(IF(J78&gt;0,E78*I78*J78/Premissas!$B$6,0),2))</f>
        <v/>
      </c>
      <c r="M78" s="37">
        <f>IF(E78="","",ROUND(E78+IF(K78="",0,K78)+IF(L78="",0,L78),2))</f>
        <v/>
      </c>
      <c r="N78" s="38">
        <f>IF(A78="","",IF(OR(B78="",C78="",D78="",E78="",G78=""),"Dados incompletos",IF(F78&lt;&gt;"",IF(F78&gt;D78+Premissas!$B$7,"Quitado com atraso","Quitado no prazo"),IF(G78&gt;D78+Premissas!$B$7,"Em aberto — atrasado","Em aberto — no prazo"))))</f>
        <v/>
      </c>
      <c r="O78" s="38">
        <f>IF(N78&lt;&gt;"Em aberto — atrasado","",IF(J78&lt;=30,"1–30 dias",IF(J78&lt;=60,"31–60 dias",IF(J78&lt;=90,"61–90 dias","Acima de 90 dias"))))</f>
        <v/>
      </c>
      <c r="P78" s="39" t="n"/>
      <c r="Q78" s="40">
        <f>IF(A78="","",IF(COUNTIF($A$5:$A$114,A78)&gt;1,"ID duplicado",IF(OR(B78="",C78="",D78="",E78=""),"Dados obrigatórios ausentes",IF(E78&lt;=0,"Principal inválido",IF(AND(F78&lt;&gt;"",F78&gt;Premissas!$B$3),"Quitação após a data-base",IF(P78&lt;&gt;"Conferido","Conferência pendente","OK"))))))</f>
        <v/>
      </c>
    </row>
    <row r="79" ht="22" customHeight="1">
      <c r="A79" s="30" t="n"/>
      <c r="B79" s="30" t="n"/>
      <c r="C79" s="43" t="n"/>
      <c r="D79" s="44" t="n"/>
      <c r="E79" s="33" t="n"/>
      <c r="F79" s="44" t="n"/>
      <c r="G79" s="45">
        <f>IF(D79="","",IF(F79&lt;&gt;"",F79,Premissas!$B$3))</f>
        <v/>
      </c>
      <c r="H79" s="35">
        <f>IF(A79="","",Premissas!$B$4)</f>
        <v/>
      </c>
      <c r="I79" s="35">
        <f>IF(A79="","",Premissas!$B$5)</f>
        <v/>
      </c>
      <c r="J79" s="46">
        <f>IF(OR(D79="",G79=""),"",MAX(0,G79-D79-Premissas!$B$7))</f>
        <v/>
      </c>
      <c r="K79" s="37">
        <f>IF(OR(E79="",J79=""),"",ROUND(IF(J79&gt;0,E79*H79,0),2))</f>
        <v/>
      </c>
      <c r="L79" s="37">
        <f>IF(OR(E79="",J79=""),"",ROUND(IF(J79&gt;0,E79*I79*J79/Premissas!$B$6,0),2))</f>
        <v/>
      </c>
      <c r="M79" s="37">
        <f>IF(E79="","",ROUND(E79+IF(K79="",0,K79)+IF(L79="",0,L79),2))</f>
        <v/>
      </c>
      <c r="N79" s="38">
        <f>IF(A79="","",IF(OR(B79="",C79="",D79="",E79="",G79=""),"Dados incompletos",IF(F79&lt;&gt;"",IF(F79&gt;D79+Premissas!$B$7,"Quitado com atraso","Quitado no prazo"),IF(G79&gt;D79+Premissas!$B$7,"Em aberto — atrasado","Em aberto — no prazo"))))</f>
        <v/>
      </c>
      <c r="O79" s="38">
        <f>IF(N79&lt;&gt;"Em aberto — atrasado","",IF(J79&lt;=30,"1–30 dias",IF(J79&lt;=60,"31–60 dias",IF(J79&lt;=90,"61–90 dias","Acima de 90 dias"))))</f>
        <v/>
      </c>
      <c r="P79" s="39" t="n"/>
      <c r="Q79" s="40">
        <f>IF(A79="","",IF(COUNTIF($A$5:$A$114,A79)&gt;1,"ID duplicado",IF(OR(B79="",C79="",D79="",E79=""),"Dados obrigatórios ausentes",IF(E79&lt;=0,"Principal inválido",IF(AND(F79&lt;&gt;"",F79&gt;Premissas!$B$3),"Quitação após a data-base",IF(P79&lt;&gt;"Conferido","Conferência pendente","OK"))))))</f>
        <v/>
      </c>
    </row>
    <row r="80" ht="22" customHeight="1">
      <c r="A80" s="30" t="n"/>
      <c r="B80" s="30" t="n"/>
      <c r="C80" s="43" t="n"/>
      <c r="D80" s="44" t="n"/>
      <c r="E80" s="33" t="n"/>
      <c r="F80" s="44" t="n"/>
      <c r="G80" s="45">
        <f>IF(D80="","",IF(F80&lt;&gt;"",F80,Premissas!$B$3))</f>
        <v/>
      </c>
      <c r="H80" s="35">
        <f>IF(A80="","",Premissas!$B$4)</f>
        <v/>
      </c>
      <c r="I80" s="35">
        <f>IF(A80="","",Premissas!$B$5)</f>
        <v/>
      </c>
      <c r="J80" s="46">
        <f>IF(OR(D80="",G80=""),"",MAX(0,G80-D80-Premissas!$B$7))</f>
        <v/>
      </c>
      <c r="K80" s="37">
        <f>IF(OR(E80="",J80=""),"",ROUND(IF(J80&gt;0,E80*H80,0),2))</f>
        <v/>
      </c>
      <c r="L80" s="37">
        <f>IF(OR(E80="",J80=""),"",ROUND(IF(J80&gt;0,E80*I80*J80/Premissas!$B$6,0),2))</f>
        <v/>
      </c>
      <c r="M80" s="37">
        <f>IF(E80="","",ROUND(E80+IF(K80="",0,K80)+IF(L80="",0,L80),2))</f>
        <v/>
      </c>
      <c r="N80" s="38">
        <f>IF(A80="","",IF(OR(B80="",C80="",D80="",E80="",G80=""),"Dados incompletos",IF(F80&lt;&gt;"",IF(F80&gt;D80+Premissas!$B$7,"Quitado com atraso","Quitado no prazo"),IF(G80&gt;D80+Premissas!$B$7,"Em aberto — atrasado","Em aberto — no prazo"))))</f>
        <v/>
      </c>
      <c r="O80" s="38">
        <f>IF(N80&lt;&gt;"Em aberto — atrasado","",IF(J80&lt;=30,"1–30 dias",IF(J80&lt;=60,"31–60 dias",IF(J80&lt;=90,"61–90 dias","Acima de 90 dias"))))</f>
        <v/>
      </c>
      <c r="P80" s="39" t="n"/>
      <c r="Q80" s="40">
        <f>IF(A80="","",IF(COUNTIF($A$5:$A$114,A80)&gt;1,"ID duplicado",IF(OR(B80="",C80="",D80="",E80=""),"Dados obrigatórios ausentes",IF(E80&lt;=0,"Principal inválido",IF(AND(F80&lt;&gt;"",F80&gt;Premissas!$B$3),"Quitação após a data-base",IF(P80&lt;&gt;"Conferido","Conferência pendente","OK"))))))</f>
        <v/>
      </c>
    </row>
    <row r="81" ht="22" customHeight="1">
      <c r="A81" s="30" t="n"/>
      <c r="B81" s="30" t="n"/>
      <c r="C81" s="43" t="n"/>
      <c r="D81" s="44" t="n"/>
      <c r="E81" s="33" t="n"/>
      <c r="F81" s="44" t="n"/>
      <c r="G81" s="45">
        <f>IF(D81="","",IF(F81&lt;&gt;"",F81,Premissas!$B$3))</f>
        <v/>
      </c>
      <c r="H81" s="35">
        <f>IF(A81="","",Premissas!$B$4)</f>
        <v/>
      </c>
      <c r="I81" s="35">
        <f>IF(A81="","",Premissas!$B$5)</f>
        <v/>
      </c>
      <c r="J81" s="46">
        <f>IF(OR(D81="",G81=""),"",MAX(0,G81-D81-Premissas!$B$7))</f>
        <v/>
      </c>
      <c r="K81" s="37">
        <f>IF(OR(E81="",J81=""),"",ROUND(IF(J81&gt;0,E81*H81,0),2))</f>
        <v/>
      </c>
      <c r="L81" s="37">
        <f>IF(OR(E81="",J81=""),"",ROUND(IF(J81&gt;0,E81*I81*J81/Premissas!$B$6,0),2))</f>
        <v/>
      </c>
      <c r="M81" s="37">
        <f>IF(E81="","",ROUND(E81+IF(K81="",0,K81)+IF(L81="",0,L81),2))</f>
        <v/>
      </c>
      <c r="N81" s="38">
        <f>IF(A81="","",IF(OR(B81="",C81="",D81="",E81="",G81=""),"Dados incompletos",IF(F81&lt;&gt;"",IF(F81&gt;D81+Premissas!$B$7,"Quitado com atraso","Quitado no prazo"),IF(G81&gt;D81+Premissas!$B$7,"Em aberto — atrasado","Em aberto — no prazo"))))</f>
        <v/>
      </c>
      <c r="O81" s="38">
        <f>IF(N81&lt;&gt;"Em aberto — atrasado","",IF(J81&lt;=30,"1–30 dias",IF(J81&lt;=60,"31–60 dias",IF(J81&lt;=90,"61–90 dias","Acima de 90 dias"))))</f>
        <v/>
      </c>
      <c r="P81" s="39" t="n"/>
      <c r="Q81" s="40">
        <f>IF(A81="","",IF(COUNTIF($A$5:$A$114,A81)&gt;1,"ID duplicado",IF(OR(B81="",C81="",D81="",E81=""),"Dados obrigatórios ausentes",IF(E81&lt;=0,"Principal inválido",IF(AND(F81&lt;&gt;"",F81&gt;Premissas!$B$3),"Quitação após a data-base",IF(P81&lt;&gt;"Conferido","Conferência pendente","OK"))))))</f>
        <v/>
      </c>
    </row>
    <row r="82" ht="22" customHeight="1">
      <c r="A82" s="30" t="n"/>
      <c r="B82" s="30" t="n"/>
      <c r="C82" s="43" t="n"/>
      <c r="D82" s="44" t="n"/>
      <c r="E82" s="33" t="n"/>
      <c r="F82" s="44" t="n"/>
      <c r="G82" s="45">
        <f>IF(D82="","",IF(F82&lt;&gt;"",F82,Premissas!$B$3))</f>
        <v/>
      </c>
      <c r="H82" s="35">
        <f>IF(A82="","",Premissas!$B$4)</f>
        <v/>
      </c>
      <c r="I82" s="35">
        <f>IF(A82="","",Premissas!$B$5)</f>
        <v/>
      </c>
      <c r="J82" s="46">
        <f>IF(OR(D82="",G82=""),"",MAX(0,G82-D82-Premissas!$B$7))</f>
        <v/>
      </c>
      <c r="K82" s="37">
        <f>IF(OR(E82="",J82=""),"",ROUND(IF(J82&gt;0,E82*H82,0),2))</f>
        <v/>
      </c>
      <c r="L82" s="37">
        <f>IF(OR(E82="",J82=""),"",ROUND(IF(J82&gt;0,E82*I82*J82/Premissas!$B$6,0),2))</f>
        <v/>
      </c>
      <c r="M82" s="37">
        <f>IF(E82="","",ROUND(E82+IF(K82="",0,K82)+IF(L82="",0,L82),2))</f>
        <v/>
      </c>
      <c r="N82" s="38">
        <f>IF(A82="","",IF(OR(B82="",C82="",D82="",E82="",G82=""),"Dados incompletos",IF(F82&lt;&gt;"",IF(F82&gt;D82+Premissas!$B$7,"Quitado com atraso","Quitado no prazo"),IF(G82&gt;D82+Premissas!$B$7,"Em aberto — atrasado","Em aberto — no prazo"))))</f>
        <v/>
      </c>
      <c r="O82" s="38">
        <f>IF(N82&lt;&gt;"Em aberto — atrasado","",IF(J82&lt;=30,"1–30 dias",IF(J82&lt;=60,"31–60 dias",IF(J82&lt;=90,"61–90 dias","Acima de 90 dias"))))</f>
        <v/>
      </c>
      <c r="P82" s="39" t="n"/>
      <c r="Q82" s="40">
        <f>IF(A82="","",IF(COUNTIF($A$5:$A$114,A82)&gt;1,"ID duplicado",IF(OR(B82="",C82="",D82="",E82=""),"Dados obrigatórios ausentes",IF(E82&lt;=0,"Principal inválido",IF(AND(F82&lt;&gt;"",F82&gt;Premissas!$B$3),"Quitação após a data-base",IF(P82&lt;&gt;"Conferido","Conferência pendente","OK"))))))</f>
        <v/>
      </c>
    </row>
    <row r="83" ht="22" customHeight="1">
      <c r="A83" s="30" t="n"/>
      <c r="B83" s="30" t="n"/>
      <c r="C83" s="43" t="n"/>
      <c r="D83" s="44" t="n"/>
      <c r="E83" s="33" t="n"/>
      <c r="F83" s="44" t="n"/>
      <c r="G83" s="45">
        <f>IF(D83="","",IF(F83&lt;&gt;"",F83,Premissas!$B$3))</f>
        <v/>
      </c>
      <c r="H83" s="35">
        <f>IF(A83="","",Premissas!$B$4)</f>
        <v/>
      </c>
      <c r="I83" s="35">
        <f>IF(A83="","",Premissas!$B$5)</f>
        <v/>
      </c>
      <c r="J83" s="46">
        <f>IF(OR(D83="",G83=""),"",MAX(0,G83-D83-Premissas!$B$7))</f>
        <v/>
      </c>
      <c r="K83" s="37">
        <f>IF(OR(E83="",J83=""),"",ROUND(IF(J83&gt;0,E83*H83,0),2))</f>
        <v/>
      </c>
      <c r="L83" s="37">
        <f>IF(OR(E83="",J83=""),"",ROUND(IF(J83&gt;0,E83*I83*J83/Premissas!$B$6,0),2))</f>
        <v/>
      </c>
      <c r="M83" s="37">
        <f>IF(E83="","",ROUND(E83+IF(K83="",0,K83)+IF(L83="",0,L83),2))</f>
        <v/>
      </c>
      <c r="N83" s="38">
        <f>IF(A83="","",IF(OR(B83="",C83="",D83="",E83="",G83=""),"Dados incompletos",IF(F83&lt;&gt;"",IF(F83&gt;D83+Premissas!$B$7,"Quitado com atraso","Quitado no prazo"),IF(G83&gt;D83+Premissas!$B$7,"Em aberto — atrasado","Em aberto — no prazo"))))</f>
        <v/>
      </c>
      <c r="O83" s="38">
        <f>IF(N83&lt;&gt;"Em aberto — atrasado","",IF(J83&lt;=30,"1–30 dias",IF(J83&lt;=60,"31–60 dias",IF(J83&lt;=90,"61–90 dias","Acima de 90 dias"))))</f>
        <v/>
      </c>
      <c r="P83" s="39" t="n"/>
      <c r="Q83" s="40">
        <f>IF(A83="","",IF(COUNTIF($A$5:$A$114,A83)&gt;1,"ID duplicado",IF(OR(B83="",C83="",D83="",E83=""),"Dados obrigatórios ausentes",IF(E83&lt;=0,"Principal inválido",IF(AND(F83&lt;&gt;"",F83&gt;Premissas!$B$3),"Quitação após a data-base",IF(P83&lt;&gt;"Conferido","Conferência pendente","OK"))))))</f>
        <v/>
      </c>
    </row>
    <row r="84" ht="22" customHeight="1">
      <c r="A84" s="30" t="n"/>
      <c r="B84" s="30" t="n"/>
      <c r="C84" s="43" t="n"/>
      <c r="D84" s="44" t="n"/>
      <c r="E84" s="33" t="n"/>
      <c r="F84" s="44" t="n"/>
      <c r="G84" s="45">
        <f>IF(D84="","",IF(F84&lt;&gt;"",F84,Premissas!$B$3))</f>
        <v/>
      </c>
      <c r="H84" s="35">
        <f>IF(A84="","",Premissas!$B$4)</f>
        <v/>
      </c>
      <c r="I84" s="35">
        <f>IF(A84="","",Premissas!$B$5)</f>
        <v/>
      </c>
      <c r="J84" s="46">
        <f>IF(OR(D84="",G84=""),"",MAX(0,G84-D84-Premissas!$B$7))</f>
        <v/>
      </c>
      <c r="K84" s="37">
        <f>IF(OR(E84="",J84=""),"",ROUND(IF(J84&gt;0,E84*H84,0),2))</f>
        <v/>
      </c>
      <c r="L84" s="37">
        <f>IF(OR(E84="",J84=""),"",ROUND(IF(J84&gt;0,E84*I84*J84/Premissas!$B$6,0),2))</f>
        <v/>
      </c>
      <c r="M84" s="37">
        <f>IF(E84="","",ROUND(E84+IF(K84="",0,K84)+IF(L84="",0,L84),2))</f>
        <v/>
      </c>
      <c r="N84" s="38">
        <f>IF(A84="","",IF(OR(B84="",C84="",D84="",E84="",G84=""),"Dados incompletos",IF(F84&lt;&gt;"",IF(F84&gt;D84+Premissas!$B$7,"Quitado com atraso","Quitado no prazo"),IF(G84&gt;D84+Premissas!$B$7,"Em aberto — atrasado","Em aberto — no prazo"))))</f>
        <v/>
      </c>
      <c r="O84" s="38">
        <f>IF(N84&lt;&gt;"Em aberto — atrasado","",IF(J84&lt;=30,"1–30 dias",IF(J84&lt;=60,"31–60 dias",IF(J84&lt;=90,"61–90 dias","Acima de 90 dias"))))</f>
        <v/>
      </c>
      <c r="P84" s="39" t="n"/>
      <c r="Q84" s="40">
        <f>IF(A84="","",IF(COUNTIF($A$5:$A$114,A84)&gt;1,"ID duplicado",IF(OR(B84="",C84="",D84="",E84=""),"Dados obrigatórios ausentes",IF(E84&lt;=0,"Principal inválido",IF(AND(F84&lt;&gt;"",F84&gt;Premissas!$B$3),"Quitação após a data-base",IF(P84&lt;&gt;"Conferido","Conferência pendente","OK"))))))</f>
        <v/>
      </c>
    </row>
    <row r="85" ht="22" customHeight="1">
      <c r="A85" s="30" t="n"/>
      <c r="B85" s="30" t="n"/>
      <c r="C85" s="43" t="n"/>
      <c r="D85" s="44" t="n"/>
      <c r="E85" s="33" t="n"/>
      <c r="F85" s="44" t="n"/>
      <c r="G85" s="45">
        <f>IF(D85="","",IF(F85&lt;&gt;"",F85,Premissas!$B$3))</f>
        <v/>
      </c>
      <c r="H85" s="35">
        <f>IF(A85="","",Premissas!$B$4)</f>
        <v/>
      </c>
      <c r="I85" s="35">
        <f>IF(A85="","",Premissas!$B$5)</f>
        <v/>
      </c>
      <c r="J85" s="46">
        <f>IF(OR(D85="",G85=""),"",MAX(0,G85-D85-Premissas!$B$7))</f>
        <v/>
      </c>
      <c r="K85" s="37">
        <f>IF(OR(E85="",J85=""),"",ROUND(IF(J85&gt;0,E85*H85,0),2))</f>
        <v/>
      </c>
      <c r="L85" s="37">
        <f>IF(OR(E85="",J85=""),"",ROUND(IF(J85&gt;0,E85*I85*J85/Premissas!$B$6,0),2))</f>
        <v/>
      </c>
      <c r="M85" s="37">
        <f>IF(E85="","",ROUND(E85+IF(K85="",0,K85)+IF(L85="",0,L85),2))</f>
        <v/>
      </c>
      <c r="N85" s="38">
        <f>IF(A85="","",IF(OR(B85="",C85="",D85="",E85="",G85=""),"Dados incompletos",IF(F85&lt;&gt;"",IF(F85&gt;D85+Premissas!$B$7,"Quitado com atraso","Quitado no prazo"),IF(G85&gt;D85+Premissas!$B$7,"Em aberto — atrasado","Em aberto — no prazo"))))</f>
        <v/>
      </c>
      <c r="O85" s="38">
        <f>IF(N85&lt;&gt;"Em aberto — atrasado","",IF(J85&lt;=30,"1–30 dias",IF(J85&lt;=60,"31–60 dias",IF(J85&lt;=90,"61–90 dias","Acima de 90 dias"))))</f>
        <v/>
      </c>
      <c r="P85" s="39" t="n"/>
      <c r="Q85" s="40">
        <f>IF(A85="","",IF(COUNTIF($A$5:$A$114,A85)&gt;1,"ID duplicado",IF(OR(B85="",C85="",D85="",E85=""),"Dados obrigatórios ausentes",IF(E85&lt;=0,"Principal inválido",IF(AND(F85&lt;&gt;"",F85&gt;Premissas!$B$3),"Quitação após a data-base",IF(P85&lt;&gt;"Conferido","Conferência pendente","OK"))))))</f>
        <v/>
      </c>
    </row>
    <row r="86" ht="22" customHeight="1">
      <c r="A86" s="30" t="n"/>
      <c r="B86" s="30" t="n"/>
      <c r="C86" s="43" t="n"/>
      <c r="D86" s="44" t="n"/>
      <c r="E86" s="33" t="n"/>
      <c r="F86" s="44" t="n"/>
      <c r="G86" s="45">
        <f>IF(D86="","",IF(F86&lt;&gt;"",F86,Premissas!$B$3))</f>
        <v/>
      </c>
      <c r="H86" s="35">
        <f>IF(A86="","",Premissas!$B$4)</f>
        <v/>
      </c>
      <c r="I86" s="35">
        <f>IF(A86="","",Premissas!$B$5)</f>
        <v/>
      </c>
      <c r="J86" s="46">
        <f>IF(OR(D86="",G86=""),"",MAX(0,G86-D86-Premissas!$B$7))</f>
        <v/>
      </c>
      <c r="K86" s="37">
        <f>IF(OR(E86="",J86=""),"",ROUND(IF(J86&gt;0,E86*H86,0),2))</f>
        <v/>
      </c>
      <c r="L86" s="37">
        <f>IF(OR(E86="",J86=""),"",ROUND(IF(J86&gt;0,E86*I86*J86/Premissas!$B$6,0),2))</f>
        <v/>
      </c>
      <c r="M86" s="37">
        <f>IF(E86="","",ROUND(E86+IF(K86="",0,K86)+IF(L86="",0,L86),2))</f>
        <v/>
      </c>
      <c r="N86" s="38">
        <f>IF(A86="","",IF(OR(B86="",C86="",D86="",E86="",G86=""),"Dados incompletos",IF(F86&lt;&gt;"",IF(F86&gt;D86+Premissas!$B$7,"Quitado com atraso","Quitado no prazo"),IF(G86&gt;D86+Premissas!$B$7,"Em aberto — atrasado","Em aberto — no prazo"))))</f>
        <v/>
      </c>
      <c r="O86" s="38">
        <f>IF(N86&lt;&gt;"Em aberto — atrasado","",IF(J86&lt;=30,"1–30 dias",IF(J86&lt;=60,"31–60 dias",IF(J86&lt;=90,"61–90 dias","Acima de 90 dias"))))</f>
        <v/>
      </c>
      <c r="P86" s="39" t="n"/>
      <c r="Q86" s="40">
        <f>IF(A86="","",IF(COUNTIF($A$5:$A$114,A86)&gt;1,"ID duplicado",IF(OR(B86="",C86="",D86="",E86=""),"Dados obrigatórios ausentes",IF(E86&lt;=0,"Principal inválido",IF(AND(F86&lt;&gt;"",F86&gt;Premissas!$B$3),"Quitação após a data-base",IF(P86&lt;&gt;"Conferido","Conferência pendente","OK"))))))</f>
        <v/>
      </c>
    </row>
    <row r="87" ht="22" customHeight="1">
      <c r="A87" s="30" t="n"/>
      <c r="B87" s="30" t="n"/>
      <c r="C87" s="43" t="n"/>
      <c r="D87" s="44" t="n"/>
      <c r="E87" s="33" t="n"/>
      <c r="F87" s="44" t="n"/>
      <c r="G87" s="45">
        <f>IF(D87="","",IF(F87&lt;&gt;"",F87,Premissas!$B$3))</f>
        <v/>
      </c>
      <c r="H87" s="35">
        <f>IF(A87="","",Premissas!$B$4)</f>
        <v/>
      </c>
      <c r="I87" s="35">
        <f>IF(A87="","",Premissas!$B$5)</f>
        <v/>
      </c>
      <c r="J87" s="46">
        <f>IF(OR(D87="",G87=""),"",MAX(0,G87-D87-Premissas!$B$7))</f>
        <v/>
      </c>
      <c r="K87" s="37">
        <f>IF(OR(E87="",J87=""),"",ROUND(IF(J87&gt;0,E87*H87,0),2))</f>
        <v/>
      </c>
      <c r="L87" s="37">
        <f>IF(OR(E87="",J87=""),"",ROUND(IF(J87&gt;0,E87*I87*J87/Premissas!$B$6,0),2))</f>
        <v/>
      </c>
      <c r="M87" s="37">
        <f>IF(E87="","",ROUND(E87+IF(K87="",0,K87)+IF(L87="",0,L87),2))</f>
        <v/>
      </c>
      <c r="N87" s="38">
        <f>IF(A87="","",IF(OR(B87="",C87="",D87="",E87="",G87=""),"Dados incompletos",IF(F87&lt;&gt;"",IF(F87&gt;D87+Premissas!$B$7,"Quitado com atraso","Quitado no prazo"),IF(G87&gt;D87+Premissas!$B$7,"Em aberto — atrasado","Em aberto — no prazo"))))</f>
        <v/>
      </c>
      <c r="O87" s="38">
        <f>IF(N87&lt;&gt;"Em aberto — atrasado","",IF(J87&lt;=30,"1–30 dias",IF(J87&lt;=60,"31–60 dias",IF(J87&lt;=90,"61–90 dias","Acima de 90 dias"))))</f>
        <v/>
      </c>
      <c r="P87" s="39" t="n"/>
      <c r="Q87" s="40">
        <f>IF(A87="","",IF(COUNTIF($A$5:$A$114,A87)&gt;1,"ID duplicado",IF(OR(B87="",C87="",D87="",E87=""),"Dados obrigatórios ausentes",IF(E87&lt;=0,"Principal inválido",IF(AND(F87&lt;&gt;"",F87&gt;Premissas!$B$3),"Quitação após a data-base",IF(P87&lt;&gt;"Conferido","Conferência pendente","OK"))))))</f>
        <v/>
      </c>
    </row>
    <row r="88" ht="22" customHeight="1">
      <c r="A88" s="30" t="n"/>
      <c r="B88" s="30" t="n"/>
      <c r="C88" s="43" t="n"/>
      <c r="D88" s="44" t="n"/>
      <c r="E88" s="33" t="n"/>
      <c r="F88" s="44" t="n"/>
      <c r="G88" s="45">
        <f>IF(D88="","",IF(F88&lt;&gt;"",F88,Premissas!$B$3))</f>
        <v/>
      </c>
      <c r="H88" s="35">
        <f>IF(A88="","",Premissas!$B$4)</f>
        <v/>
      </c>
      <c r="I88" s="35">
        <f>IF(A88="","",Premissas!$B$5)</f>
        <v/>
      </c>
      <c r="J88" s="46">
        <f>IF(OR(D88="",G88=""),"",MAX(0,G88-D88-Premissas!$B$7))</f>
        <v/>
      </c>
      <c r="K88" s="37">
        <f>IF(OR(E88="",J88=""),"",ROUND(IF(J88&gt;0,E88*H88,0),2))</f>
        <v/>
      </c>
      <c r="L88" s="37">
        <f>IF(OR(E88="",J88=""),"",ROUND(IF(J88&gt;0,E88*I88*J88/Premissas!$B$6,0),2))</f>
        <v/>
      </c>
      <c r="M88" s="37">
        <f>IF(E88="","",ROUND(E88+IF(K88="",0,K88)+IF(L88="",0,L88),2))</f>
        <v/>
      </c>
      <c r="N88" s="38">
        <f>IF(A88="","",IF(OR(B88="",C88="",D88="",E88="",G88=""),"Dados incompletos",IF(F88&lt;&gt;"",IF(F88&gt;D88+Premissas!$B$7,"Quitado com atraso","Quitado no prazo"),IF(G88&gt;D88+Premissas!$B$7,"Em aberto — atrasado","Em aberto — no prazo"))))</f>
        <v/>
      </c>
      <c r="O88" s="38">
        <f>IF(N88&lt;&gt;"Em aberto — atrasado","",IF(J88&lt;=30,"1–30 dias",IF(J88&lt;=60,"31–60 dias",IF(J88&lt;=90,"61–90 dias","Acima de 90 dias"))))</f>
        <v/>
      </c>
      <c r="P88" s="39" t="n"/>
      <c r="Q88" s="40">
        <f>IF(A88="","",IF(COUNTIF($A$5:$A$114,A88)&gt;1,"ID duplicado",IF(OR(B88="",C88="",D88="",E88=""),"Dados obrigatórios ausentes",IF(E88&lt;=0,"Principal inválido",IF(AND(F88&lt;&gt;"",F88&gt;Premissas!$B$3),"Quitação após a data-base",IF(P88&lt;&gt;"Conferido","Conferência pendente","OK"))))))</f>
        <v/>
      </c>
    </row>
    <row r="89" ht="22" customHeight="1">
      <c r="A89" s="30" t="n"/>
      <c r="B89" s="30" t="n"/>
      <c r="C89" s="43" t="n"/>
      <c r="D89" s="44" t="n"/>
      <c r="E89" s="33" t="n"/>
      <c r="F89" s="44" t="n"/>
      <c r="G89" s="45">
        <f>IF(D89="","",IF(F89&lt;&gt;"",F89,Premissas!$B$3))</f>
        <v/>
      </c>
      <c r="H89" s="35">
        <f>IF(A89="","",Premissas!$B$4)</f>
        <v/>
      </c>
      <c r="I89" s="35">
        <f>IF(A89="","",Premissas!$B$5)</f>
        <v/>
      </c>
      <c r="J89" s="46">
        <f>IF(OR(D89="",G89=""),"",MAX(0,G89-D89-Premissas!$B$7))</f>
        <v/>
      </c>
      <c r="K89" s="37">
        <f>IF(OR(E89="",J89=""),"",ROUND(IF(J89&gt;0,E89*H89,0),2))</f>
        <v/>
      </c>
      <c r="L89" s="37">
        <f>IF(OR(E89="",J89=""),"",ROUND(IF(J89&gt;0,E89*I89*J89/Premissas!$B$6,0),2))</f>
        <v/>
      </c>
      <c r="M89" s="37">
        <f>IF(E89="","",ROUND(E89+IF(K89="",0,K89)+IF(L89="",0,L89),2))</f>
        <v/>
      </c>
      <c r="N89" s="38">
        <f>IF(A89="","",IF(OR(B89="",C89="",D89="",E89="",G89=""),"Dados incompletos",IF(F89&lt;&gt;"",IF(F89&gt;D89+Premissas!$B$7,"Quitado com atraso","Quitado no prazo"),IF(G89&gt;D89+Premissas!$B$7,"Em aberto — atrasado","Em aberto — no prazo"))))</f>
        <v/>
      </c>
      <c r="O89" s="38">
        <f>IF(N89&lt;&gt;"Em aberto — atrasado","",IF(J89&lt;=30,"1–30 dias",IF(J89&lt;=60,"31–60 dias",IF(J89&lt;=90,"61–90 dias","Acima de 90 dias"))))</f>
        <v/>
      </c>
      <c r="P89" s="39" t="n"/>
      <c r="Q89" s="40">
        <f>IF(A89="","",IF(COUNTIF($A$5:$A$114,A89)&gt;1,"ID duplicado",IF(OR(B89="",C89="",D89="",E89=""),"Dados obrigatórios ausentes",IF(E89&lt;=0,"Principal inválido",IF(AND(F89&lt;&gt;"",F89&gt;Premissas!$B$3),"Quitação após a data-base",IF(P89&lt;&gt;"Conferido","Conferência pendente","OK"))))))</f>
        <v/>
      </c>
    </row>
    <row r="90" ht="22" customHeight="1">
      <c r="A90" s="30" t="n"/>
      <c r="B90" s="30" t="n"/>
      <c r="C90" s="43" t="n"/>
      <c r="D90" s="44" t="n"/>
      <c r="E90" s="33" t="n"/>
      <c r="F90" s="44" t="n"/>
      <c r="G90" s="45">
        <f>IF(D90="","",IF(F90&lt;&gt;"",F90,Premissas!$B$3))</f>
        <v/>
      </c>
      <c r="H90" s="35">
        <f>IF(A90="","",Premissas!$B$4)</f>
        <v/>
      </c>
      <c r="I90" s="35">
        <f>IF(A90="","",Premissas!$B$5)</f>
        <v/>
      </c>
      <c r="J90" s="46">
        <f>IF(OR(D90="",G90=""),"",MAX(0,G90-D90-Premissas!$B$7))</f>
        <v/>
      </c>
      <c r="K90" s="37">
        <f>IF(OR(E90="",J90=""),"",ROUND(IF(J90&gt;0,E90*H90,0),2))</f>
        <v/>
      </c>
      <c r="L90" s="37">
        <f>IF(OR(E90="",J90=""),"",ROUND(IF(J90&gt;0,E90*I90*J90/Premissas!$B$6,0),2))</f>
        <v/>
      </c>
      <c r="M90" s="37">
        <f>IF(E90="","",ROUND(E90+IF(K90="",0,K90)+IF(L90="",0,L90),2))</f>
        <v/>
      </c>
      <c r="N90" s="38">
        <f>IF(A90="","",IF(OR(B90="",C90="",D90="",E90="",G90=""),"Dados incompletos",IF(F90&lt;&gt;"",IF(F90&gt;D90+Premissas!$B$7,"Quitado com atraso","Quitado no prazo"),IF(G90&gt;D90+Premissas!$B$7,"Em aberto — atrasado","Em aberto — no prazo"))))</f>
        <v/>
      </c>
      <c r="O90" s="38">
        <f>IF(N90&lt;&gt;"Em aberto — atrasado","",IF(J90&lt;=30,"1–30 dias",IF(J90&lt;=60,"31–60 dias",IF(J90&lt;=90,"61–90 dias","Acima de 90 dias"))))</f>
        <v/>
      </c>
      <c r="P90" s="39" t="n"/>
      <c r="Q90" s="40">
        <f>IF(A90="","",IF(COUNTIF($A$5:$A$114,A90)&gt;1,"ID duplicado",IF(OR(B90="",C90="",D90="",E90=""),"Dados obrigatórios ausentes",IF(E90&lt;=0,"Principal inválido",IF(AND(F90&lt;&gt;"",F90&gt;Premissas!$B$3),"Quitação após a data-base",IF(P90&lt;&gt;"Conferido","Conferência pendente","OK"))))))</f>
        <v/>
      </c>
    </row>
    <row r="91" ht="22" customHeight="1">
      <c r="A91" s="30" t="n"/>
      <c r="B91" s="30" t="n"/>
      <c r="C91" s="43" t="n"/>
      <c r="D91" s="44" t="n"/>
      <c r="E91" s="33" t="n"/>
      <c r="F91" s="44" t="n"/>
      <c r="G91" s="45">
        <f>IF(D91="","",IF(F91&lt;&gt;"",F91,Premissas!$B$3))</f>
        <v/>
      </c>
      <c r="H91" s="35">
        <f>IF(A91="","",Premissas!$B$4)</f>
        <v/>
      </c>
      <c r="I91" s="35">
        <f>IF(A91="","",Premissas!$B$5)</f>
        <v/>
      </c>
      <c r="J91" s="46">
        <f>IF(OR(D91="",G91=""),"",MAX(0,G91-D91-Premissas!$B$7))</f>
        <v/>
      </c>
      <c r="K91" s="37">
        <f>IF(OR(E91="",J91=""),"",ROUND(IF(J91&gt;0,E91*H91,0),2))</f>
        <v/>
      </c>
      <c r="L91" s="37">
        <f>IF(OR(E91="",J91=""),"",ROUND(IF(J91&gt;0,E91*I91*J91/Premissas!$B$6,0),2))</f>
        <v/>
      </c>
      <c r="M91" s="37">
        <f>IF(E91="","",ROUND(E91+IF(K91="",0,K91)+IF(L91="",0,L91),2))</f>
        <v/>
      </c>
      <c r="N91" s="38">
        <f>IF(A91="","",IF(OR(B91="",C91="",D91="",E91="",G91=""),"Dados incompletos",IF(F91&lt;&gt;"",IF(F91&gt;D91+Premissas!$B$7,"Quitado com atraso","Quitado no prazo"),IF(G91&gt;D91+Premissas!$B$7,"Em aberto — atrasado","Em aberto — no prazo"))))</f>
        <v/>
      </c>
      <c r="O91" s="38">
        <f>IF(N91&lt;&gt;"Em aberto — atrasado","",IF(J91&lt;=30,"1–30 dias",IF(J91&lt;=60,"31–60 dias",IF(J91&lt;=90,"61–90 dias","Acima de 90 dias"))))</f>
        <v/>
      </c>
      <c r="P91" s="39" t="n"/>
      <c r="Q91" s="40">
        <f>IF(A91="","",IF(COUNTIF($A$5:$A$114,A91)&gt;1,"ID duplicado",IF(OR(B91="",C91="",D91="",E91=""),"Dados obrigatórios ausentes",IF(E91&lt;=0,"Principal inválido",IF(AND(F91&lt;&gt;"",F91&gt;Premissas!$B$3),"Quitação após a data-base",IF(P91&lt;&gt;"Conferido","Conferência pendente","OK"))))))</f>
        <v/>
      </c>
    </row>
    <row r="92" ht="22" customHeight="1">
      <c r="A92" s="30" t="n"/>
      <c r="B92" s="30" t="n"/>
      <c r="C92" s="43" t="n"/>
      <c r="D92" s="44" t="n"/>
      <c r="E92" s="33" t="n"/>
      <c r="F92" s="44" t="n"/>
      <c r="G92" s="45">
        <f>IF(D92="","",IF(F92&lt;&gt;"",F92,Premissas!$B$3))</f>
        <v/>
      </c>
      <c r="H92" s="35">
        <f>IF(A92="","",Premissas!$B$4)</f>
        <v/>
      </c>
      <c r="I92" s="35">
        <f>IF(A92="","",Premissas!$B$5)</f>
        <v/>
      </c>
      <c r="J92" s="46">
        <f>IF(OR(D92="",G92=""),"",MAX(0,G92-D92-Premissas!$B$7))</f>
        <v/>
      </c>
      <c r="K92" s="37">
        <f>IF(OR(E92="",J92=""),"",ROUND(IF(J92&gt;0,E92*H92,0),2))</f>
        <v/>
      </c>
      <c r="L92" s="37">
        <f>IF(OR(E92="",J92=""),"",ROUND(IF(J92&gt;0,E92*I92*J92/Premissas!$B$6,0),2))</f>
        <v/>
      </c>
      <c r="M92" s="37">
        <f>IF(E92="","",ROUND(E92+IF(K92="",0,K92)+IF(L92="",0,L92),2))</f>
        <v/>
      </c>
      <c r="N92" s="38">
        <f>IF(A92="","",IF(OR(B92="",C92="",D92="",E92="",G92=""),"Dados incompletos",IF(F92&lt;&gt;"",IF(F92&gt;D92+Premissas!$B$7,"Quitado com atraso","Quitado no prazo"),IF(G92&gt;D92+Premissas!$B$7,"Em aberto — atrasado","Em aberto — no prazo"))))</f>
        <v/>
      </c>
      <c r="O92" s="38">
        <f>IF(N92&lt;&gt;"Em aberto — atrasado","",IF(J92&lt;=30,"1–30 dias",IF(J92&lt;=60,"31–60 dias",IF(J92&lt;=90,"61–90 dias","Acima de 90 dias"))))</f>
        <v/>
      </c>
      <c r="P92" s="39" t="n"/>
      <c r="Q92" s="40">
        <f>IF(A92="","",IF(COUNTIF($A$5:$A$114,A92)&gt;1,"ID duplicado",IF(OR(B92="",C92="",D92="",E92=""),"Dados obrigatórios ausentes",IF(E92&lt;=0,"Principal inválido",IF(AND(F92&lt;&gt;"",F92&gt;Premissas!$B$3),"Quitação após a data-base",IF(P92&lt;&gt;"Conferido","Conferência pendente","OK"))))))</f>
        <v/>
      </c>
    </row>
    <row r="93" ht="22" customHeight="1">
      <c r="A93" s="30" t="n"/>
      <c r="B93" s="30" t="n"/>
      <c r="C93" s="43" t="n"/>
      <c r="D93" s="44" t="n"/>
      <c r="E93" s="33" t="n"/>
      <c r="F93" s="44" t="n"/>
      <c r="G93" s="45">
        <f>IF(D93="","",IF(F93&lt;&gt;"",F93,Premissas!$B$3))</f>
        <v/>
      </c>
      <c r="H93" s="35">
        <f>IF(A93="","",Premissas!$B$4)</f>
        <v/>
      </c>
      <c r="I93" s="35">
        <f>IF(A93="","",Premissas!$B$5)</f>
        <v/>
      </c>
      <c r="J93" s="46">
        <f>IF(OR(D93="",G93=""),"",MAX(0,G93-D93-Premissas!$B$7))</f>
        <v/>
      </c>
      <c r="K93" s="37">
        <f>IF(OR(E93="",J93=""),"",ROUND(IF(J93&gt;0,E93*H93,0),2))</f>
        <v/>
      </c>
      <c r="L93" s="37">
        <f>IF(OR(E93="",J93=""),"",ROUND(IF(J93&gt;0,E93*I93*J93/Premissas!$B$6,0),2))</f>
        <v/>
      </c>
      <c r="M93" s="37">
        <f>IF(E93="","",ROUND(E93+IF(K93="",0,K93)+IF(L93="",0,L93),2))</f>
        <v/>
      </c>
      <c r="N93" s="38">
        <f>IF(A93="","",IF(OR(B93="",C93="",D93="",E93="",G93=""),"Dados incompletos",IF(F93&lt;&gt;"",IF(F93&gt;D93+Premissas!$B$7,"Quitado com atraso","Quitado no prazo"),IF(G93&gt;D93+Premissas!$B$7,"Em aberto — atrasado","Em aberto — no prazo"))))</f>
        <v/>
      </c>
      <c r="O93" s="38">
        <f>IF(N93&lt;&gt;"Em aberto — atrasado","",IF(J93&lt;=30,"1–30 dias",IF(J93&lt;=60,"31–60 dias",IF(J93&lt;=90,"61–90 dias","Acima de 90 dias"))))</f>
        <v/>
      </c>
      <c r="P93" s="39" t="n"/>
      <c r="Q93" s="40">
        <f>IF(A93="","",IF(COUNTIF($A$5:$A$114,A93)&gt;1,"ID duplicado",IF(OR(B93="",C93="",D93="",E93=""),"Dados obrigatórios ausentes",IF(E93&lt;=0,"Principal inválido",IF(AND(F93&lt;&gt;"",F93&gt;Premissas!$B$3),"Quitação após a data-base",IF(P93&lt;&gt;"Conferido","Conferência pendente","OK"))))))</f>
        <v/>
      </c>
    </row>
    <row r="94" ht="22" customHeight="1">
      <c r="A94" s="30" t="n"/>
      <c r="B94" s="30" t="n"/>
      <c r="C94" s="43" t="n"/>
      <c r="D94" s="44" t="n"/>
      <c r="E94" s="33" t="n"/>
      <c r="F94" s="44" t="n"/>
      <c r="G94" s="45">
        <f>IF(D94="","",IF(F94&lt;&gt;"",F94,Premissas!$B$3))</f>
        <v/>
      </c>
      <c r="H94" s="35">
        <f>IF(A94="","",Premissas!$B$4)</f>
        <v/>
      </c>
      <c r="I94" s="35">
        <f>IF(A94="","",Premissas!$B$5)</f>
        <v/>
      </c>
      <c r="J94" s="46">
        <f>IF(OR(D94="",G94=""),"",MAX(0,G94-D94-Premissas!$B$7))</f>
        <v/>
      </c>
      <c r="K94" s="37">
        <f>IF(OR(E94="",J94=""),"",ROUND(IF(J94&gt;0,E94*H94,0),2))</f>
        <v/>
      </c>
      <c r="L94" s="37">
        <f>IF(OR(E94="",J94=""),"",ROUND(IF(J94&gt;0,E94*I94*J94/Premissas!$B$6,0),2))</f>
        <v/>
      </c>
      <c r="M94" s="37">
        <f>IF(E94="","",ROUND(E94+IF(K94="",0,K94)+IF(L94="",0,L94),2))</f>
        <v/>
      </c>
      <c r="N94" s="38">
        <f>IF(A94="","",IF(OR(B94="",C94="",D94="",E94="",G94=""),"Dados incompletos",IF(F94&lt;&gt;"",IF(F94&gt;D94+Premissas!$B$7,"Quitado com atraso","Quitado no prazo"),IF(G94&gt;D94+Premissas!$B$7,"Em aberto — atrasado","Em aberto — no prazo"))))</f>
        <v/>
      </c>
      <c r="O94" s="38">
        <f>IF(N94&lt;&gt;"Em aberto — atrasado","",IF(J94&lt;=30,"1–30 dias",IF(J94&lt;=60,"31–60 dias",IF(J94&lt;=90,"61–90 dias","Acima de 90 dias"))))</f>
        <v/>
      </c>
      <c r="P94" s="39" t="n"/>
      <c r="Q94" s="40">
        <f>IF(A94="","",IF(COUNTIF($A$5:$A$114,A94)&gt;1,"ID duplicado",IF(OR(B94="",C94="",D94="",E94=""),"Dados obrigatórios ausentes",IF(E94&lt;=0,"Principal inválido",IF(AND(F94&lt;&gt;"",F94&gt;Premissas!$B$3),"Quitação após a data-base",IF(P94&lt;&gt;"Conferido","Conferência pendente","OK"))))))</f>
        <v/>
      </c>
    </row>
    <row r="95" ht="22" customHeight="1">
      <c r="A95" s="30" t="n"/>
      <c r="B95" s="30" t="n"/>
      <c r="C95" s="43" t="n"/>
      <c r="D95" s="44" t="n"/>
      <c r="E95" s="33" t="n"/>
      <c r="F95" s="44" t="n"/>
      <c r="G95" s="45">
        <f>IF(D95="","",IF(F95&lt;&gt;"",F95,Premissas!$B$3))</f>
        <v/>
      </c>
      <c r="H95" s="35">
        <f>IF(A95="","",Premissas!$B$4)</f>
        <v/>
      </c>
      <c r="I95" s="35">
        <f>IF(A95="","",Premissas!$B$5)</f>
        <v/>
      </c>
      <c r="J95" s="46">
        <f>IF(OR(D95="",G95=""),"",MAX(0,G95-D95-Premissas!$B$7))</f>
        <v/>
      </c>
      <c r="K95" s="37">
        <f>IF(OR(E95="",J95=""),"",ROUND(IF(J95&gt;0,E95*H95,0),2))</f>
        <v/>
      </c>
      <c r="L95" s="37">
        <f>IF(OR(E95="",J95=""),"",ROUND(IF(J95&gt;0,E95*I95*J95/Premissas!$B$6,0),2))</f>
        <v/>
      </c>
      <c r="M95" s="37">
        <f>IF(E95="","",ROUND(E95+IF(K95="",0,K95)+IF(L95="",0,L95),2))</f>
        <v/>
      </c>
      <c r="N95" s="38">
        <f>IF(A95="","",IF(OR(B95="",C95="",D95="",E95="",G95=""),"Dados incompletos",IF(F95&lt;&gt;"",IF(F95&gt;D95+Premissas!$B$7,"Quitado com atraso","Quitado no prazo"),IF(G95&gt;D95+Premissas!$B$7,"Em aberto — atrasado","Em aberto — no prazo"))))</f>
        <v/>
      </c>
      <c r="O95" s="38">
        <f>IF(N95&lt;&gt;"Em aberto — atrasado","",IF(J95&lt;=30,"1–30 dias",IF(J95&lt;=60,"31–60 dias",IF(J95&lt;=90,"61–90 dias","Acima de 90 dias"))))</f>
        <v/>
      </c>
      <c r="P95" s="39" t="n"/>
      <c r="Q95" s="40">
        <f>IF(A95="","",IF(COUNTIF($A$5:$A$114,A95)&gt;1,"ID duplicado",IF(OR(B95="",C95="",D95="",E95=""),"Dados obrigatórios ausentes",IF(E95&lt;=0,"Principal inválido",IF(AND(F95&lt;&gt;"",F95&gt;Premissas!$B$3),"Quitação após a data-base",IF(P95&lt;&gt;"Conferido","Conferência pendente","OK"))))))</f>
        <v/>
      </c>
    </row>
    <row r="96" ht="22" customHeight="1">
      <c r="A96" s="30" t="n"/>
      <c r="B96" s="30" t="n"/>
      <c r="C96" s="43" t="n"/>
      <c r="D96" s="44" t="n"/>
      <c r="E96" s="33" t="n"/>
      <c r="F96" s="44" t="n"/>
      <c r="G96" s="45">
        <f>IF(D96="","",IF(F96&lt;&gt;"",F96,Premissas!$B$3))</f>
        <v/>
      </c>
      <c r="H96" s="35">
        <f>IF(A96="","",Premissas!$B$4)</f>
        <v/>
      </c>
      <c r="I96" s="35">
        <f>IF(A96="","",Premissas!$B$5)</f>
        <v/>
      </c>
      <c r="J96" s="46">
        <f>IF(OR(D96="",G96=""),"",MAX(0,G96-D96-Premissas!$B$7))</f>
        <v/>
      </c>
      <c r="K96" s="37">
        <f>IF(OR(E96="",J96=""),"",ROUND(IF(J96&gt;0,E96*H96,0),2))</f>
        <v/>
      </c>
      <c r="L96" s="37">
        <f>IF(OR(E96="",J96=""),"",ROUND(IF(J96&gt;0,E96*I96*J96/Premissas!$B$6,0),2))</f>
        <v/>
      </c>
      <c r="M96" s="37">
        <f>IF(E96="","",ROUND(E96+IF(K96="",0,K96)+IF(L96="",0,L96),2))</f>
        <v/>
      </c>
      <c r="N96" s="38">
        <f>IF(A96="","",IF(OR(B96="",C96="",D96="",E96="",G96=""),"Dados incompletos",IF(F96&lt;&gt;"",IF(F96&gt;D96+Premissas!$B$7,"Quitado com atraso","Quitado no prazo"),IF(G96&gt;D96+Premissas!$B$7,"Em aberto — atrasado","Em aberto — no prazo"))))</f>
        <v/>
      </c>
      <c r="O96" s="38">
        <f>IF(N96&lt;&gt;"Em aberto — atrasado","",IF(J96&lt;=30,"1–30 dias",IF(J96&lt;=60,"31–60 dias",IF(J96&lt;=90,"61–90 dias","Acima de 90 dias"))))</f>
        <v/>
      </c>
      <c r="P96" s="39" t="n"/>
      <c r="Q96" s="40">
        <f>IF(A96="","",IF(COUNTIF($A$5:$A$114,A96)&gt;1,"ID duplicado",IF(OR(B96="",C96="",D96="",E96=""),"Dados obrigatórios ausentes",IF(E96&lt;=0,"Principal inválido",IF(AND(F96&lt;&gt;"",F96&gt;Premissas!$B$3),"Quitação após a data-base",IF(P96&lt;&gt;"Conferido","Conferência pendente","OK"))))))</f>
        <v/>
      </c>
    </row>
    <row r="97" ht="22" customHeight="1">
      <c r="A97" s="30" t="n"/>
      <c r="B97" s="30" t="n"/>
      <c r="C97" s="43" t="n"/>
      <c r="D97" s="44" t="n"/>
      <c r="E97" s="33" t="n"/>
      <c r="F97" s="44" t="n"/>
      <c r="G97" s="45">
        <f>IF(D97="","",IF(F97&lt;&gt;"",F97,Premissas!$B$3))</f>
        <v/>
      </c>
      <c r="H97" s="35">
        <f>IF(A97="","",Premissas!$B$4)</f>
        <v/>
      </c>
      <c r="I97" s="35">
        <f>IF(A97="","",Premissas!$B$5)</f>
        <v/>
      </c>
      <c r="J97" s="46">
        <f>IF(OR(D97="",G97=""),"",MAX(0,G97-D97-Premissas!$B$7))</f>
        <v/>
      </c>
      <c r="K97" s="37">
        <f>IF(OR(E97="",J97=""),"",ROUND(IF(J97&gt;0,E97*H97,0),2))</f>
        <v/>
      </c>
      <c r="L97" s="37">
        <f>IF(OR(E97="",J97=""),"",ROUND(IF(J97&gt;0,E97*I97*J97/Premissas!$B$6,0),2))</f>
        <v/>
      </c>
      <c r="M97" s="37">
        <f>IF(E97="","",ROUND(E97+IF(K97="",0,K97)+IF(L97="",0,L97),2))</f>
        <v/>
      </c>
      <c r="N97" s="38">
        <f>IF(A97="","",IF(OR(B97="",C97="",D97="",E97="",G97=""),"Dados incompletos",IF(F97&lt;&gt;"",IF(F97&gt;D97+Premissas!$B$7,"Quitado com atraso","Quitado no prazo"),IF(G97&gt;D97+Premissas!$B$7,"Em aberto — atrasado","Em aberto — no prazo"))))</f>
        <v/>
      </c>
      <c r="O97" s="38">
        <f>IF(N97&lt;&gt;"Em aberto — atrasado","",IF(J97&lt;=30,"1–30 dias",IF(J97&lt;=60,"31–60 dias",IF(J97&lt;=90,"61–90 dias","Acima de 90 dias"))))</f>
        <v/>
      </c>
      <c r="P97" s="39" t="n"/>
      <c r="Q97" s="40">
        <f>IF(A97="","",IF(COUNTIF($A$5:$A$114,A97)&gt;1,"ID duplicado",IF(OR(B97="",C97="",D97="",E97=""),"Dados obrigatórios ausentes",IF(E97&lt;=0,"Principal inválido",IF(AND(F97&lt;&gt;"",F97&gt;Premissas!$B$3),"Quitação após a data-base",IF(P97&lt;&gt;"Conferido","Conferência pendente","OK"))))))</f>
        <v/>
      </c>
    </row>
    <row r="98" ht="22" customHeight="1">
      <c r="A98" s="30" t="n"/>
      <c r="B98" s="30" t="n"/>
      <c r="C98" s="43" t="n"/>
      <c r="D98" s="44" t="n"/>
      <c r="E98" s="33" t="n"/>
      <c r="F98" s="44" t="n"/>
      <c r="G98" s="45">
        <f>IF(D98="","",IF(F98&lt;&gt;"",F98,Premissas!$B$3))</f>
        <v/>
      </c>
      <c r="H98" s="35">
        <f>IF(A98="","",Premissas!$B$4)</f>
        <v/>
      </c>
      <c r="I98" s="35">
        <f>IF(A98="","",Premissas!$B$5)</f>
        <v/>
      </c>
      <c r="J98" s="46">
        <f>IF(OR(D98="",G98=""),"",MAX(0,G98-D98-Premissas!$B$7))</f>
        <v/>
      </c>
      <c r="K98" s="37">
        <f>IF(OR(E98="",J98=""),"",ROUND(IF(J98&gt;0,E98*H98,0),2))</f>
        <v/>
      </c>
      <c r="L98" s="37">
        <f>IF(OR(E98="",J98=""),"",ROUND(IF(J98&gt;0,E98*I98*J98/Premissas!$B$6,0),2))</f>
        <v/>
      </c>
      <c r="M98" s="37">
        <f>IF(E98="","",ROUND(E98+IF(K98="",0,K98)+IF(L98="",0,L98),2))</f>
        <v/>
      </c>
      <c r="N98" s="38">
        <f>IF(A98="","",IF(OR(B98="",C98="",D98="",E98="",G98=""),"Dados incompletos",IF(F98&lt;&gt;"",IF(F98&gt;D98+Premissas!$B$7,"Quitado com atraso","Quitado no prazo"),IF(G98&gt;D98+Premissas!$B$7,"Em aberto — atrasado","Em aberto — no prazo"))))</f>
        <v/>
      </c>
      <c r="O98" s="38">
        <f>IF(N98&lt;&gt;"Em aberto — atrasado","",IF(J98&lt;=30,"1–30 dias",IF(J98&lt;=60,"31–60 dias",IF(J98&lt;=90,"61–90 dias","Acima de 90 dias"))))</f>
        <v/>
      </c>
      <c r="P98" s="39" t="n"/>
      <c r="Q98" s="40">
        <f>IF(A98="","",IF(COUNTIF($A$5:$A$114,A98)&gt;1,"ID duplicado",IF(OR(B98="",C98="",D98="",E98=""),"Dados obrigatórios ausentes",IF(E98&lt;=0,"Principal inválido",IF(AND(F98&lt;&gt;"",F98&gt;Premissas!$B$3),"Quitação após a data-base",IF(P98&lt;&gt;"Conferido","Conferência pendente","OK"))))))</f>
        <v/>
      </c>
    </row>
    <row r="99" ht="22" customHeight="1">
      <c r="A99" s="30" t="n"/>
      <c r="B99" s="30" t="n"/>
      <c r="C99" s="43" t="n"/>
      <c r="D99" s="44" t="n"/>
      <c r="E99" s="33" t="n"/>
      <c r="F99" s="44" t="n"/>
      <c r="G99" s="45">
        <f>IF(D99="","",IF(F99&lt;&gt;"",F99,Premissas!$B$3))</f>
        <v/>
      </c>
      <c r="H99" s="35">
        <f>IF(A99="","",Premissas!$B$4)</f>
        <v/>
      </c>
      <c r="I99" s="35">
        <f>IF(A99="","",Premissas!$B$5)</f>
        <v/>
      </c>
      <c r="J99" s="46">
        <f>IF(OR(D99="",G99=""),"",MAX(0,G99-D99-Premissas!$B$7))</f>
        <v/>
      </c>
      <c r="K99" s="37">
        <f>IF(OR(E99="",J99=""),"",ROUND(IF(J99&gt;0,E99*H99,0),2))</f>
        <v/>
      </c>
      <c r="L99" s="37">
        <f>IF(OR(E99="",J99=""),"",ROUND(IF(J99&gt;0,E99*I99*J99/Premissas!$B$6,0),2))</f>
        <v/>
      </c>
      <c r="M99" s="37">
        <f>IF(E99="","",ROUND(E99+IF(K99="",0,K99)+IF(L99="",0,L99),2))</f>
        <v/>
      </c>
      <c r="N99" s="38">
        <f>IF(A99="","",IF(OR(B99="",C99="",D99="",E99="",G99=""),"Dados incompletos",IF(F99&lt;&gt;"",IF(F99&gt;D99+Premissas!$B$7,"Quitado com atraso","Quitado no prazo"),IF(G99&gt;D99+Premissas!$B$7,"Em aberto — atrasado","Em aberto — no prazo"))))</f>
        <v/>
      </c>
      <c r="O99" s="38">
        <f>IF(N99&lt;&gt;"Em aberto — atrasado","",IF(J99&lt;=30,"1–30 dias",IF(J99&lt;=60,"31–60 dias",IF(J99&lt;=90,"61–90 dias","Acima de 90 dias"))))</f>
        <v/>
      </c>
      <c r="P99" s="39" t="n"/>
      <c r="Q99" s="40">
        <f>IF(A99="","",IF(COUNTIF($A$5:$A$114,A99)&gt;1,"ID duplicado",IF(OR(B99="",C99="",D99="",E99=""),"Dados obrigatórios ausentes",IF(E99&lt;=0,"Principal inválido",IF(AND(F99&lt;&gt;"",F99&gt;Premissas!$B$3),"Quitação após a data-base",IF(P99&lt;&gt;"Conferido","Conferência pendente","OK"))))))</f>
        <v/>
      </c>
    </row>
    <row r="100" ht="22" customHeight="1">
      <c r="A100" s="30" t="n"/>
      <c r="B100" s="30" t="n"/>
      <c r="C100" s="43" t="n"/>
      <c r="D100" s="44" t="n"/>
      <c r="E100" s="33" t="n"/>
      <c r="F100" s="44" t="n"/>
      <c r="G100" s="45">
        <f>IF(D100="","",IF(F100&lt;&gt;"",F100,Premissas!$B$3))</f>
        <v/>
      </c>
      <c r="H100" s="35">
        <f>IF(A100="","",Premissas!$B$4)</f>
        <v/>
      </c>
      <c r="I100" s="35">
        <f>IF(A100="","",Premissas!$B$5)</f>
        <v/>
      </c>
      <c r="J100" s="46">
        <f>IF(OR(D100="",G100=""),"",MAX(0,G100-D100-Premissas!$B$7))</f>
        <v/>
      </c>
      <c r="K100" s="37">
        <f>IF(OR(E100="",J100=""),"",ROUND(IF(J100&gt;0,E100*H100,0),2))</f>
        <v/>
      </c>
      <c r="L100" s="37">
        <f>IF(OR(E100="",J100=""),"",ROUND(IF(J100&gt;0,E100*I100*J100/Premissas!$B$6,0),2))</f>
        <v/>
      </c>
      <c r="M100" s="37">
        <f>IF(E100="","",ROUND(E100+IF(K100="",0,K100)+IF(L100="",0,L100),2))</f>
        <v/>
      </c>
      <c r="N100" s="38">
        <f>IF(A100="","",IF(OR(B100="",C100="",D100="",E100="",G100=""),"Dados incompletos",IF(F100&lt;&gt;"",IF(F100&gt;D100+Premissas!$B$7,"Quitado com atraso","Quitado no prazo"),IF(G100&gt;D100+Premissas!$B$7,"Em aberto — atrasado","Em aberto — no prazo"))))</f>
        <v/>
      </c>
      <c r="O100" s="38">
        <f>IF(N100&lt;&gt;"Em aberto — atrasado","",IF(J100&lt;=30,"1–30 dias",IF(J100&lt;=60,"31–60 dias",IF(J100&lt;=90,"61–90 dias","Acima de 90 dias"))))</f>
        <v/>
      </c>
      <c r="P100" s="39" t="n"/>
      <c r="Q100" s="40">
        <f>IF(A100="","",IF(COUNTIF($A$5:$A$114,A100)&gt;1,"ID duplicado",IF(OR(B100="",C100="",D100="",E100=""),"Dados obrigatórios ausentes",IF(E100&lt;=0,"Principal inválido",IF(AND(F100&lt;&gt;"",F100&gt;Premissas!$B$3),"Quitação após a data-base",IF(P100&lt;&gt;"Conferido","Conferência pendente","OK"))))))</f>
        <v/>
      </c>
    </row>
    <row r="101" ht="22" customHeight="1">
      <c r="A101" s="30" t="n"/>
      <c r="B101" s="30" t="n"/>
      <c r="C101" s="43" t="n"/>
      <c r="D101" s="44" t="n"/>
      <c r="E101" s="33" t="n"/>
      <c r="F101" s="44" t="n"/>
      <c r="G101" s="45">
        <f>IF(D101="","",IF(F101&lt;&gt;"",F101,Premissas!$B$3))</f>
        <v/>
      </c>
      <c r="H101" s="35">
        <f>IF(A101="","",Premissas!$B$4)</f>
        <v/>
      </c>
      <c r="I101" s="35">
        <f>IF(A101="","",Premissas!$B$5)</f>
        <v/>
      </c>
      <c r="J101" s="46">
        <f>IF(OR(D101="",G101=""),"",MAX(0,G101-D101-Premissas!$B$7))</f>
        <v/>
      </c>
      <c r="K101" s="37">
        <f>IF(OR(E101="",J101=""),"",ROUND(IF(J101&gt;0,E101*H101,0),2))</f>
        <v/>
      </c>
      <c r="L101" s="37">
        <f>IF(OR(E101="",J101=""),"",ROUND(IF(J101&gt;0,E101*I101*J101/Premissas!$B$6,0),2))</f>
        <v/>
      </c>
      <c r="M101" s="37">
        <f>IF(E101="","",ROUND(E101+IF(K101="",0,K101)+IF(L101="",0,L101),2))</f>
        <v/>
      </c>
      <c r="N101" s="38">
        <f>IF(A101="","",IF(OR(B101="",C101="",D101="",E101="",G101=""),"Dados incompletos",IF(F101&lt;&gt;"",IF(F101&gt;D101+Premissas!$B$7,"Quitado com atraso","Quitado no prazo"),IF(G101&gt;D101+Premissas!$B$7,"Em aberto — atrasado","Em aberto — no prazo"))))</f>
        <v/>
      </c>
      <c r="O101" s="38">
        <f>IF(N101&lt;&gt;"Em aberto — atrasado","",IF(J101&lt;=30,"1–30 dias",IF(J101&lt;=60,"31–60 dias",IF(J101&lt;=90,"61–90 dias","Acima de 90 dias"))))</f>
        <v/>
      </c>
      <c r="P101" s="39" t="n"/>
      <c r="Q101" s="40">
        <f>IF(A101="","",IF(COUNTIF($A$5:$A$114,A101)&gt;1,"ID duplicado",IF(OR(B101="",C101="",D101="",E101=""),"Dados obrigatórios ausentes",IF(E101&lt;=0,"Principal inválido",IF(AND(F101&lt;&gt;"",F101&gt;Premissas!$B$3),"Quitação após a data-base",IF(P101&lt;&gt;"Conferido","Conferência pendente","OK"))))))</f>
        <v/>
      </c>
    </row>
    <row r="102" ht="22" customHeight="1">
      <c r="A102" s="30" t="n"/>
      <c r="B102" s="30" t="n"/>
      <c r="C102" s="43" t="n"/>
      <c r="D102" s="44" t="n"/>
      <c r="E102" s="33" t="n"/>
      <c r="F102" s="44" t="n"/>
      <c r="G102" s="45">
        <f>IF(D102="","",IF(F102&lt;&gt;"",F102,Premissas!$B$3))</f>
        <v/>
      </c>
      <c r="H102" s="35">
        <f>IF(A102="","",Premissas!$B$4)</f>
        <v/>
      </c>
      <c r="I102" s="35">
        <f>IF(A102="","",Premissas!$B$5)</f>
        <v/>
      </c>
      <c r="J102" s="46">
        <f>IF(OR(D102="",G102=""),"",MAX(0,G102-D102-Premissas!$B$7))</f>
        <v/>
      </c>
      <c r="K102" s="37">
        <f>IF(OR(E102="",J102=""),"",ROUND(IF(J102&gt;0,E102*H102,0),2))</f>
        <v/>
      </c>
      <c r="L102" s="37">
        <f>IF(OR(E102="",J102=""),"",ROUND(IF(J102&gt;0,E102*I102*J102/Premissas!$B$6,0),2))</f>
        <v/>
      </c>
      <c r="M102" s="37">
        <f>IF(E102="","",ROUND(E102+IF(K102="",0,K102)+IF(L102="",0,L102),2))</f>
        <v/>
      </c>
      <c r="N102" s="38">
        <f>IF(A102="","",IF(OR(B102="",C102="",D102="",E102="",G102=""),"Dados incompletos",IF(F102&lt;&gt;"",IF(F102&gt;D102+Premissas!$B$7,"Quitado com atraso","Quitado no prazo"),IF(G102&gt;D102+Premissas!$B$7,"Em aberto — atrasado","Em aberto — no prazo"))))</f>
        <v/>
      </c>
      <c r="O102" s="38">
        <f>IF(N102&lt;&gt;"Em aberto — atrasado","",IF(J102&lt;=30,"1–30 dias",IF(J102&lt;=60,"31–60 dias",IF(J102&lt;=90,"61–90 dias","Acima de 90 dias"))))</f>
        <v/>
      </c>
      <c r="P102" s="39" t="n"/>
      <c r="Q102" s="40">
        <f>IF(A102="","",IF(COUNTIF($A$5:$A$114,A102)&gt;1,"ID duplicado",IF(OR(B102="",C102="",D102="",E102=""),"Dados obrigatórios ausentes",IF(E102&lt;=0,"Principal inválido",IF(AND(F102&lt;&gt;"",F102&gt;Premissas!$B$3),"Quitação após a data-base",IF(P102&lt;&gt;"Conferido","Conferência pendente","OK"))))))</f>
        <v/>
      </c>
    </row>
    <row r="103" ht="22" customHeight="1">
      <c r="A103" s="30" t="n"/>
      <c r="B103" s="30" t="n"/>
      <c r="C103" s="43" t="n"/>
      <c r="D103" s="44" t="n"/>
      <c r="E103" s="33" t="n"/>
      <c r="F103" s="44" t="n"/>
      <c r="G103" s="45">
        <f>IF(D103="","",IF(F103&lt;&gt;"",F103,Premissas!$B$3))</f>
        <v/>
      </c>
      <c r="H103" s="35">
        <f>IF(A103="","",Premissas!$B$4)</f>
        <v/>
      </c>
      <c r="I103" s="35">
        <f>IF(A103="","",Premissas!$B$5)</f>
        <v/>
      </c>
      <c r="J103" s="46">
        <f>IF(OR(D103="",G103=""),"",MAX(0,G103-D103-Premissas!$B$7))</f>
        <v/>
      </c>
      <c r="K103" s="37">
        <f>IF(OR(E103="",J103=""),"",ROUND(IF(J103&gt;0,E103*H103,0),2))</f>
        <v/>
      </c>
      <c r="L103" s="37">
        <f>IF(OR(E103="",J103=""),"",ROUND(IF(J103&gt;0,E103*I103*J103/Premissas!$B$6,0),2))</f>
        <v/>
      </c>
      <c r="M103" s="37">
        <f>IF(E103="","",ROUND(E103+IF(K103="",0,K103)+IF(L103="",0,L103),2))</f>
        <v/>
      </c>
      <c r="N103" s="38">
        <f>IF(A103="","",IF(OR(B103="",C103="",D103="",E103="",G103=""),"Dados incompletos",IF(F103&lt;&gt;"",IF(F103&gt;D103+Premissas!$B$7,"Quitado com atraso","Quitado no prazo"),IF(G103&gt;D103+Premissas!$B$7,"Em aberto — atrasado","Em aberto — no prazo"))))</f>
        <v/>
      </c>
      <c r="O103" s="38">
        <f>IF(N103&lt;&gt;"Em aberto — atrasado","",IF(J103&lt;=30,"1–30 dias",IF(J103&lt;=60,"31–60 dias",IF(J103&lt;=90,"61–90 dias","Acima de 90 dias"))))</f>
        <v/>
      </c>
      <c r="P103" s="39" t="n"/>
      <c r="Q103" s="40">
        <f>IF(A103="","",IF(COUNTIF($A$5:$A$114,A103)&gt;1,"ID duplicado",IF(OR(B103="",C103="",D103="",E103=""),"Dados obrigatórios ausentes",IF(E103&lt;=0,"Principal inválido",IF(AND(F103&lt;&gt;"",F103&gt;Premissas!$B$3),"Quitação após a data-base",IF(P103&lt;&gt;"Conferido","Conferência pendente","OK"))))))</f>
        <v/>
      </c>
    </row>
    <row r="104" ht="22" customHeight="1">
      <c r="A104" s="30" t="n"/>
      <c r="B104" s="30" t="n"/>
      <c r="C104" s="43" t="n"/>
      <c r="D104" s="44" t="n"/>
      <c r="E104" s="33" t="n"/>
      <c r="F104" s="44" t="n"/>
      <c r="G104" s="45">
        <f>IF(D104="","",IF(F104&lt;&gt;"",F104,Premissas!$B$3))</f>
        <v/>
      </c>
      <c r="H104" s="35">
        <f>IF(A104="","",Premissas!$B$4)</f>
        <v/>
      </c>
      <c r="I104" s="35">
        <f>IF(A104="","",Premissas!$B$5)</f>
        <v/>
      </c>
      <c r="J104" s="46">
        <f>IF(OR(D104="",G104=""),"",MAX(0,G104-D104-Premissas!$B$7))</f>
        <v/>
      </c>
      <c r="K104" s="37">
        <f>IF(OR(E104="",J104=""),"",ROUND(IF(J104&gt;0,E104*H104,0),2))</f>
        <v/>
      </c>
      <c r="L104" s="37">
        <f>IF(OR(E104="",J104=""),"",ROUND(IF(J104&gt;0,E104*I104*J104/Premissas!$B$6,0),2))</f>
        <v/>
      </c>
      <c r="M104" s="37">
        <f>IF(E104="","",ROUND(E104+IF(K104="",0,K104)+IF(L104="",0,L104),2))</f>
        <v/>
      </c>
      <c r="N104" s="38">
        <f>IF(A104="","",IF(OR(B104="",C104="",D104="",E104="",G104=""),"Dados incompletos",IF(F104&lt;&gt;"",IF(F104&gt;D104+Premissas!$B$7,"Quitado com atraso","Quitado no prazo"),IF(G104&gt;D104+Premissas!$B$7,"Em aberto — atrasado","Em aberto — no prazo"))))</f>
        <v/>
      </c>
      <c r="O104" s="38">
        <f>IF(N104&lt;&gt;"Em aberto — atrasado","",IF(J104&lt;=30,"1–30 dias",IF(J104&lt;=60,"31–60 dias",IF(J104&lt;=90,"61–90 dias","Acima de 90 dias"))))</f>
        <v/>
      </c>
      <c r="P104" s="39" t="n"/>
      <c r="Q104" s="40">
        <f>IF(A104="","",IF(COUNTIF($A$5:$A$114,A104)&gt;1,"ID duplicado",IF(OR(B104="",C104="",D104="",E104=""),"Dados obrigatórios ausentes",IF(E104&lt;=0,"Principal inválido",IF(AND(F104&lt;&gt;"",F104&gt;Premissas!$B$3),"Quitação após a data-base",IF(P104&lt;&gt;"Conferido","Conferência pendente","OK"))))))</f>
        <v/>
      </c>
    </row>
    <row r="105" ht="22" customHeight="1">
      <c r="A105" s="30" t="n"/>
      <c r="B105" s="30" t="n"/>
      <c r="C105" s="43" t="n"/>
      <c r="D105" s="44" t="n"/>
      <c r="E105" s="33" t="n"/>
      <c r="F105" s="44" t="n"/>
      <c r="G105" s="45">
        <f>IF(D105="","",IF(F105&lt;&gt;"",F105,Premissas!$B$3))</f>
        <v/>
      </c>
      <c r="H105" s="35">
        <f>IF(A105="","",Premissas!$B$4)</f>
        <v/>
      </c>
      <c r="I105" s="35">
        <f>IF(A105="","",Premissas!$B$5)</f>
        <v/>
      </c>
      <c r="J105" s="46">
        <f>IF(OR(D105="",G105=""),"",MAX(0,G105-D105-Premissas!$B$7))</f>
        <v/>
      </c>
      <c r="K105" s="37">
        <f>IF(OR(E105="",J105=""),"",ROUND(IF(J105&gt;0,E105*H105,0),2))</f>
        <v/>
      </c>
      <c r="L105" s="37">
        <f>IF(OR(E105="",J105=""),"",ROUND(IF(J105&gt;0,E105*I105*J105/Premissas!$B$6,0),2))</f>
        <v/>
      </c>
      <c r="M105" s="37">
        <f>IF(E105="","",ROUND(E105+IF(K105="",0,K105)+IF(L105="",0,L105),2))</f>
        <v/>
      </c>
      <c r="N105" s="38">
        <f>IF(A105="","",IF(OR(B105="",C105="",D105="",E105="",G105=""),"Dados incompletos",IF(F105&lt;&gt;"",IF(F105&gt;D105+Premissas!$B$7,"Quitado com atraso","Quitado no prazo"),IF(G105&gt;D105+Premissas!$B$7,"Em aberto — atrasado","Em aberto — no prazo"))))</f>
        <v/>
      </c>
      <c r="O105" s="38">
        <f>IF(N105&lt;&gt;"Em aberto — atrasado","",IF(J105&lt;=30,"1–30 dias",IF(J105&lt;=60,"31–60 dias",IF(J105&lt;=90,"61–90 dias","Acima de 90 dias"))))</f>
        <v/>
      </c>
      <c r="P105" s="39" t="n"/>
      <c r="Q105" s="40">
        <f>IF(A105="","",IF(COUNTIF($A$5:$A$114,A105)&gt;1,"ID duplicado",IF(OR(B105="",C105="",D105="",E105=""),"Dados obrigatórios ausentes",IF(E105&lt;=0,"Principal inválido",IF(AND(F105&lt;&gt;"",F105&gt;Premissas!$B$3),"Quitação após a data-base",IF(P105&lt;&gt;"Conferido","Conferência pendente","OK"))))))</f>
        <v/>
      </c>
    </row>
    <row r="106" ht="22" customHeight="1">
      <c r="A106" s="30" t="n"/>
      <c r="B106" s="30" t="n"/>
      <c r="C106" s="43" t="n"/>
      <c r="D106" s="44" t="n"/>
      <c r="E106" s="33" t="n"/>
      <c r="F106" s="44" t="n"/>
      <c r="G106" s="45">
        <f>IF(D106="","",IF(F106&lt;&gt;"",F106,Premissas!$B$3))</f>
        <v/>
      </c>
      <c r="H106" s="35">
        <f>IF(A106="","",Premissas!$B$4)</f>
        <v/>
      </c>
      <c r="I106" s="35">
        <f>IF(A106="","",Premissas!$B$5)</f>
        <v/>
      </c>
      <c r="J106" s="46">
        <f>IF(OR(D106="",G106=""),"",MAX(0,G106-D106-Premissas!$B$7))</f>
        <v/>
      </c>
      <c r="K106" s="37">
        <f>IF(OR(E106="",J106=""),"",ROUND(IF(J106&gt;0,E106*H106,0),2))</f>
        <v/>
      </c>
      <c r="L106" s="37">
        <f>IF(OR(E106="",J106=""),"",ROUND(IF(J106&gt;0,E106*I106*J106/Premissas!$B$6,0),2))</f>
        <v/>
      </c>
      <c r="M106" s="37">
        <f>IF(E106="","",ROUND(E106+IF(K106="",0,K106)+IF(L106="",0,L106),2))</f>
        <v/>
      </c>
      <c r="N106" s="38">
        <f>IF(A106="","",IF(OR(B106="",C106="",D106="",E106="",G106=""),"Dados incompletos",IF(F106&lt;&gt;"",IF(F106&gt;D106+Premissas!$B$7,"Quitado com atraso","Quitado no prazo"),IF(G106&gt;D106+Premissas!$B$7,"Em aberto — atrasado","Em aberto — no prazo"))))</f>
        <v/>
      </c>
      <c r="O106" s="38">
        <f>IF(N106&lt;&gt;"Em aberto — atrasado","",IF(J106&lt;=30,"1–30 dias",IF(J106&lt;=60,"31–60 dias",IF(J106&lt;=90,"61–90 dias","Acima de 90 dias"))))</f>
        <v/>
      </c>
      <c r="P106" s="39" t="n"/>
      <c r="Q106" s="40">
        <f>IF(A106="","",IF(COUNTIF($A$5:$A$114,A106)&gt;1,"ID duplicado",IF(OR(B106="",C106="",D106="",E106=""),"Dados obrigatórios ausentes",IF(E106&lt;=0,"Principal inválido",IF(AND(F106&lt;&gt;"",F106&gt;Premissas!$B$3),"Quitação após a data-base",IF(P106&lt;&gt;"Conferido","Conferência pendente","OK"))))))</f>
        <v/>
      </c>
    </row>
    <row r="107" ht="22" customHeight="1">
      <c r="A107" s="30" t="n"/>
      <c r="B107" s="30" t="n"/>
      <c r="C107" s="43" t="n"/>
      <c r="D107" s="44" t="n"/>
      <c r="E107" s="33" t="n"/>
      <c r="F107" s="44" t="n"/>
      <c r="G107" s="45">
        <f>IF(D107="","",IF(F107&lt;&gt;"",F107,Premissas!$B$3))</f>
        <v/>
      </c>
      <c r="H107" s="35">
        <f>IF(A107="","",Premissas!$B$4)</f>
        <v/>
      </c>
      <c r="I107" s="35">
        <f>IF(A107="","",Premissas!$B$5)</f>
        <v/>
      </c>
      <c r="J107" s="46">
        <f>IF(OR(D107="",G107=""),"",MAX(0,G107-D107-Premissas!$B$7))</f>
        <v/>
      </c>
      <c r="K107" s="37">
        <f>IF(OR(E107="",J107=""),"",ROUND(IF(J107&gt;0,E107*H107,0),2))</f>
        <v/>
      </c>
      <c r="L107" s="37">
        <f>IF(OR(E107="",J107=""),"",ROUND(IF(J107&gt;0,E107*I107*J107/Premissas!$B$6,0),2))</f>
        <v/>
      </c>
      <c r="M107" s="37">
        <f>IF(E107="","",ROUND(E107+IF(K107="",0,K107)+IF(L107="",0,L107),2))</f>
        <v/>
      </c>
      <c r="N107" s="38">
        <f>IF(A107="","",IF(OR(B107="",C107="",D107="",E107="",G107=""),"Dados incompletos",IF(F107&lt;&gt;"",IF(F107&gt;D107+Premissas!$B$7,"Quitado com atraso","Quitado no prazo"),IF(G107&gt;D107+Premissas!$B$7,"Em aberto — atrasado","Em aberto — no prazo"))))</f>
        <v/>
      </c>
      <c r="O107" s="38">
        <f>IF(N107&lt;&gt;"Em aberto — atrasado","",IF(J107&lt;=30,"1–30 dias",IF(J107&lt;=60,"31–60 dias",IF(J107&lt;=90,"61–90 dias","Acima de 90 dias"))))</f>
        <v/>
      </c>
      <c r="P107" s="39" t="n"/>
      <c r="Q107" s="40">
        <f>IF(A107="","",IF(COUNTIF($A$5:$A$114,A107)&gt;1,"ID duplicado",IF(OR(B107="",C107="",D107="",E107=""),"Dados obrigatórios ausentes",IF(E107&lt;=0,"Principal inválido",IF(AND(F107&lt;&gt;"",F107&gt;Premissas!$B$3),"Quitação após a data-base",IF(P107&lt;&gt;"Conferido","Conferência pendente","OK"))))))</f>
        <v/>
      </c>
    </row>
    <row r="108" ht="22" customHeight="1">
      <c r="A108" s="30" t="n"/>
      <c r="B108" s="30" t="n"/>
      <c r="C108" s="43" t="n"/>
      <c r="D108" s="44" t="n"/>
      <c r="E108" s="33" t="n"/>
      <c r="F108" s="44" t="n"/>
      <c r="G108" s="45">
        <f>IF(D108="","",IF(F108&lt;&gt;"",F108,Premissas!$B$3))</f>
        <v/>
      </c>
      <c r="H108" s="35">
        <f>IF(A108="","",Premissas!$B$4)</f>
        <v/>
      </c>
      <c r="I108" s="35">
        <f>IF(A108="","",Premissas!$B$5)</f>
        <v/>
      </c>
      <c r="J108" s="46">
        <f>IF(OR(D108="",G108=""),"",MAX(0,G108-D108-Premissas!$B$7))</f>
        <v/>
      </c>
      <c r="K108" s="37">
        <f>IF(OR(E108="",J108=""),"",ROUND(IF(J108&gt;0,E108*H108,0),2))</f>
        <v/>
      </c>
      <c r="L108" s="37">
        <f>IF(OR(E108="",J108=""),"",ROUND(IF(J108&gt;0,E108*I108*J108/Premissas!$B$6,0),2))</f>
        <v/>
      </c>
      <c r="M108" s="37">
        <f>IF(E108="","",ROUND(E108+IF(K108="",0,K108)+IF(L108="",0,L108),2))</f>
        <v/>
      </c>
      <c r="N108" s="38">
        <f>IF(A108="","",IF(OR(B108="",C108="",D108="",E108="",G108=""),"Dados incompletos",IF(F108&lt;&gt;"",IF(F108&gt;D108+Premissas!$B$7,"Quitado com atraso","Quitado no prazo"),IF(G108&gt;D108+Premissas!$B$7,"Em aberto — atrasado","Em aberto — no prazo"))))</f>
        <v/>
      </c>
      <c r="O108" s="38">
        <f>IF(N108&lt;&gt;"Em aberto — atrasado","",IF(J108&lt;=30,"1–30 dias",IF(J108&lt;=60,"31–60 dias",IF(J108&lt;=90,"61–90 dias","Acima de 90 dias"))))</f>
        <v/>
      </c>
      <c r="P108" s="39" t="n"/>
      <c r="Q108" s="40">
        <f>IF(A108="","",IF(COUNTIF($A$5:$A$114,A108)&gt;1,"ID duplicado",IF(OR(B108="",C108="",D108="",E108=""),"Dados obrigatórios ausentes",IF(E108&lt;=0,"Principal inválido",IF(AND(F108&lt;&gt;"",F108&gt;Premissas!$B$3),"Quitação após a data-base",IF(P108&lt;&gt;"Conferido","Conferência pendente","OK"))))))</f>
        <v/>
      </c>
    </row>
    <row r="109" ht="22" customHeight="1">
      <c r="A109" s="30" t="n"/>
      <c r="B109" s="30" t="n"/>
      <c r="C109" s="43" t="n"/>
      <c r="D109" s="44" t="n"/>
      <c r="E109" s="33" t="n"/>
      <c r="F109" s="44" t="n"/>
      <c r="G109" s="45">
        <f>IF(D109="","",IF(F109&lt;&gt;"",F109,Premissas!$B$3))</f>
        <v/>
      </c>
      <c r="H109" s="35">
        <f>IF(A109="","",Premissas!$B$4)</f>
        <v/>
      </c>
      <c r="I109" s="35">
        <f>IF(A109="","",Premissas!$B$5)</f>
        <v/>
      </c>
      <c r="J109" s="46">
        <f>IF(OR(D109="",G109=""),"",MAX(0,G109-D109-Premissas!$B$7))</f>
        <v/>
      </c>
      <c r="K109" s="37">
        <f>IF(OR(E109="",J109=""),"",ROUND(IF(J109&gt;0,E109*H109,0),2))</f>
        <v/>
      </c>
      <c r="L109" s="37">
        <f>IF(OR(E109="",J109=""),"",ROUND(IF(J109&gt;0,E109*I109*J109/Premissas!$B$6,0),2))</f>
        <v/>
      </c>
      <c r="M109" s="37">
        <f>IF(E109="","",ROUND(E109+IF(K109="",0,K109)+IF(L109="",0,L109),2))</f>
        <v/>
      </c>
      <c r="N109" s="38">
        <f>IF(A109="","",IF(OR(B109="",C109="",D109="",E109="",G109=""),"Dados incompletos",IF(F109&lt;&gt;"",IF(F109&gt;D109+Premissas!$B$7,"Quitado com atraso","Quitado no prazo"),IF(G109&gt;D109+Premissas!$B$7,"Em aberto — atrasado","Em aberto — no prazo"))))</f>
        <v/>
      </c>
      <c r="O109" s="38">
        <f>IF(N109&lt;&gt;"Em aberto — atrasado","",IF(J109&lt;=30,"1–30 dias",IF(J109&lt;=60,"31–60 dias",IF(J109&lt;=90,"61–90 dias","Acima de 90 dias"))))</f>
        <v/>
      </c>
      <c r="P109" s="39" t="n"/>
      <c r="Q109" s="40">
        <f>IF(A109="","",IF(COUNTIF($A$5:$A$114,A109)&gt;1,"ID duplicado",IF(OR(B109="",C109="",D109="",E109=""),"Dados obrigatórios ausentes",IF(E109&lt;=0,"Principal inválido",IF(AND(F109&lt;&gt;"",F109&gt;Premissas!$B$3),"Quitação após a data-base",IF(P109&lt;&gt;"Conferido","Conferência pendente","OK"))))))</f>
        <v/>
      </c>
    </row>
    <row r="110" ht="22" customHeight="1">
      <c r="A110" s="30" t="n"/>
      <c r="B110" s="30" t="n"/>
      <c r="C110" s="43" t="n"/>
      <c r="D110" s="44" t="n"/>
      <c r="E110" s="33" t="n"/>
      <c r="F110" s="44" t="n"/>
      <c r="G110" s="45">
        <f>IF(D110="","",IF(F110&lt;&gt;"",F110,Premissas!$B$3))</f>
        <v/>
      </c>
      <c r="H110" s="35">
        <f>IF(A110="","",Premissas!$B$4)</f>
        <v/>
      </c>
      <c r="I110" s="35">
        <f>IF(A110="","",Premissas!$B$5)</f>
        <v/>
      </c>
      <c r="J110" s="46">
        <f>IF(OR(D110="",G110=""),"",MAX(0,G110-D110-Premissas!$B$7))</f>
        <v/>
      </c>
      <c r="K110" s="37">
        <f>IF(OR(E110="",J110=""),"",ROUND(IF(J110&gt;0,E110*H110,0),2))</f>
        <v/>
      </c>
      <c r="L110" s="37">
        <f>IF(OR(E110="",J110=""),"",ROUND(IF(J110&gt;0,E110*I110*J110/Premissas!$B$6,0),2))</f>
        <v/>
      </c>
      <c r="M110" s="37">
        <f>IF(E110="","",ROUND(E110+IF(K110="",0,K110)+IF(L110="",0,L110),2))</f>
        <v/>
      </c>
      <c r="N110" s="38">
        <f>IF(A110="","",IF(OR(B110="",C110="",D110="",E110="",G110=""),"Dados incompletos",IF(F110&lt;&gt;"",IF(F110&gt;D110+Premissas!$B$7,"Quitado com atraso","Quitado no prazo"),IF(G110&gt;D110+Premissas!$B$7,"Em aberto — atrasado","Em aberto — no prazo"))))</f>
        <v/>
      </c>
      <c r="O110" s="38">
        <f>IF(N110&lt;&gt;"Em aberto — atrasado","",IF(J110&lt;=30,"1–30 dias",IF(J110&lt;=60,"31–60 dias",IF(J110&lt;=90,"61–90 dias","Acima de 90 dias"))))</f>
        <v/>
      </c>
      <c r="P110" s="39" t="n"/>
      <c r="Q110" s="40">
        <f>IF(A110="","",IF(COUNTIF($A$5:$A$114,A110)&gt;1,"ID duplicado",IF(OR(B110="",C110="",D110="",E110=""),"Dados obrigatórios ausentes",IF(E110&lt;=0,"Principal inválido",IF(AND(F110&lt;&gt;"",F110&gt;Premissas!$B$3),"Quitação após a data-base",IF(P110&lt;&gt;"Conferido","Conferência pendente","OK"))))))</f>
        <v/>
      </c>
    </row>
    <row r="111" ht="22" customHeight="1">
      <c r="A111" s="30" t="n"/>
      <c r="B111" s="30" t="n"/>
      <c r="C111" s="43" t="n"/>
      <c r="D111" s="44" t="n"/>
      <c r="E111" s="33" t="n"/>
      <c r="F111" s="44" t="n"/>
      <c r="G111" s="45">
        <f>IF(D111="","",IF(F111&lt;&gt;"",F111,Premissas!$B$3))</f>
        <v/>
      </c>
      <c r="H111" s="35">
        <f>IF(A111="","",Premissas!$B$4)</f>
        <v/>
      </c>
      <c r="I111" s="35">
        <f>IF(A111="","",Premissas!$B$5)</f>
        <v/>
      </c>
      <c r="J111" s="46">
        <f>IF(OR(D111="",G111=""),"",MAX(0,G111-D111-Premissas!$B$7))</f>
        <v/>
      </c>
      <c r="K111" s="37">
        <f>IF(OR(E111="",J111=""),"",ROUND(IF(J111&gt;0,E111*H111,0),2))</f>
        <v/>
      </c>
      <c r="L111" s="37">
        <f>IF(OR(E111="",J111=""),"",ROUND(IF(J111&gt;0,E111*I111*J111/Premissas!$B$6,0),2))</f>
        <v/>
      </c>
      <c r="M111" s="37">
        <f>IF(E111="","",ROUND(E111+IF(K111="",0,K111)+IF(L111="",0,L111),2))</f>
        <v/>
      </c>
      <c r="N111" s="38">
        <f>IF(A111="","",IF(OR(B111="",C111="",D111="",E111="",G111=""),"Dados incompletos",IF(F111&lt;&gt;"",IF(F111&gt;D111+Premissas!$B$7,"Quitado com atraso","Quitado no prazo"),IF(G111&gt;D111+Premissas!$B$7,"Em aberto — atrasado","Em aberto — no prazo"))))</f>
        <v/>
      </c>
      <c r="O111" s="38">
        <f>IF(N111&lt;&gt;"Em aberto — atrasado","",IF(J111&lt;=30,"1–30 dias",IF(J111&lt;=60,"31–60 dias",IF(J111&lt;=90,"61–90 dias","Acima de 90 dias"))))</f>
        <v/>
      </c>
      <c r="P111" s="39" t="n"/>
      <c r="Q111" s="40">
        <f>IF(A111="","",IF(COUNTIF($A$5:$A$114,A111)&gt;1,"ID duplicado",IF(OR(B111="",C111="",D111="",E111=""),"Dados obrigatórios ausentes",IF(E111&lt;=0,"Principal inválido",IF(AND(F111&lt;&gt;"",F111&gt;Premissas!$B$3),"Quitação após a data-base",IF(P111&lt;&gt;"Conferido","Conferência pendente","OK"))))))</f>
        <v/>
      </c>
    </row>
    <row r="112" ht="22" customHeight="1">
      <c r="A112" s="30" t="n"/>
      <c r="B112" s="30" t="n"/>
      <c r="C112" s="43" t="n"/>
      <c r="D112" s="44" t="n"/>
      <c r="E112" s="33" t="n"/>
      <c r="F112" s="44" t="n"/>
      <c r="G112" s="45">
        <f>IF(D112="","",IF(F112&lt;&gt;"",F112,Premissas!$B$3))</f>
        <v/>
      </c>
      <c r="H112" s="35">
        <f>IF(A112="","",Premissas!$B$4)</f>
        <v/>
      </c>
      <c r="I112" s="35">
        <f>IF(A112="","",Premissas!$B$5)</f>
        <v/>
      </c>
      <c r="J112" s="46">
        <f>IF(OR(D112="",G112=""),"",MAX(0,G112-D112-Premissas!$B$7))</f>
        <v/>
      </c>
      <c r="K112" s="37">
        <f>IF(OR(E112="",J112=""),"",ROUND(IF(J112&gt;0,E112*H112,0),2))</f>
        <v/>
      </c>
      <c r="L112" s="37">
        <f>IF(OR(E112="",J112=""),"",ROUND(IF(J112&gt;0,E112*I112*J112/Premissas!$B$6,0),2))</f>
        <v/>
      </c>
      <c r="M112" s="37">
        <f>IF(E112="","",ROUND(E112+IF(K112="",0,K112)+IF(L112="",0,L112),2))</f>
        <v/>
      </c>
      <c r="N112" s="38">
        <f>IF(A112="","",IF(OR(B112="",C112="",D112="",E112="",G112=""),"Dados incompletos",IF(F112&lt;&gt;"",IF(F112&gt;D112+Premissas!$B$7,"Quitado com atraso","Quitado no prazo"),IF(G112&gt;D112+Premissas!$B$7,"Em aberto — atrasado","Em aberto — no prazo"))))</f>
        <v/>
      </c>
      <c r="O112" s="38">
        <f>IF(N112&lt;&gt;"Em aberto — atrasado","",IF(J112&lt;=30,"1–30 dias",IF(J112&lt;=60,"31–60 dias",IF(J112&lt;=90,"61–90 dias","Acima de 90 dias"))))</f>
        <v/>
      </c>
      <c r="P112" s="39" t="n"/>
      <c r="Q112" s="40">
        <f>IF(A112="","",IF(COUNTIF($A$5:$A$114,A112)&gt;1,"ID duplicado",IF(OR(B112="",C112="",D112="",E112=""),"Dados obrigatórios ausentes",IF(E112&lt;=0,"Principal inválido",IF(AND(F112&lt;&gt;"",F112&gt;Premissas!$B$3),"Quitação após a data-base",IF(P112&lt;&gt;"Conferido","Conferência pendente","OK"))))))</f>
        <v/>
      </c>
    </row>
    <row r="113" ht="22" customHeight="1">
      <c r="A113" s="30" t="n"/>
      <c r="B113" s="30" t="n"/>
      <c r="C113" s="43" t="n"/>
      <c r="D113" s="44" t="n"/>
      <c r="E113" s="33" t="n"/>
      <c r="F113" s="44" t="n"/>
      <c r="G113" s="45">
        <f>IF(D113="","",IF(F113&lt;&gt;"",F113,Premissas!$B$3))</f>
        <v/>
      </c>
      <c r="H113" s="35">
        <f>IF(A113="","",Premissas!$B$4)</f>
        <v/>
      </c>
      <c r="I113" s="35">
        <f>IF(A113="","",Premissas!$B$5)</f>
        <v/>
      </c>
      <c r="J113" s="46">
        <f>IF(OR(D113="",G113=""),"",MAX(0,G113-D113-Premissas!$B$7))</f>
        <v/>
      </c>
      <c r="K113" s="37">
        <f>IF(OR(E113="",J113=""),"",ROUND(IF(J113&gt;0,E113*H113,0),2))</f>
        <v/>
      </c>
      <c r="L113" s="37">
        <f>IF(OR(E113="",J113=""),"",ROUND(IF(J113&gt;0,E113*I113*J113/Premissas!$B$6,0),2))</f>
        <v/>
      </c>
      <c r="M113" s="37">
        <f>IF(E113="","",ROUND(E113+IF(K113="",0,K113)+IF(L113="",0,L113),2))</f>
        <v/>
      </c>
      <c r="N113" s="38">
        <f>IF(A113="","",IF(OR(B113="",C113="",D113="",E113="",G113=""),"Dados incompletos",IF(F113&lt;&gt;"",IF(F113&gt;D113+Premissas!$B$7,"Quitado com atraso","Quitado no prazo"),IF(G113&gt;D113+Premissas!$B$7,"Em aberto — atrasado","Em aberto — no prazo"))))</f>
        <v/>
      </c>
      <c r="O113" s="38">
        <f>IF(N113&lt;&gt;"Em aberto — atrasado","",IF(J113&lt;=30,"1–30 dias",IF(J113&lt;=60,"31–60 dias",IF(J113&lt;=90,"61–90 dias","Acima de 90 dias"))))</f>
        <v/>
      </c>
      <c r="P113" s="39" t="n"/>
      <c r="Q113" s="40">
        <f>IF(A113="","",IF(COUNTIF($A$5:$A$114,A113)&gt;1,"ID duplicado",IF(OR(B113="",C113="",D113="",E113=""),"Dados obrigatórios ausentes",IF(E113&lt;=0,"Principal inválido",IF(AND(F113&lt;&gt;"",F113&gt;Premissas!$B$3),"Quitação após a data-base",IF(P113&lt;&gt;"Conferido","Conferência pendente","OK"))))))</f>
        <v/>
      </c>
    </row>
    <row r="114" ht="22" customHeight="1">
      <c r="A114" s="30" t="n"/>
      <c r="B114" s="30" t="n"/>
      <c r="C114" s="43" t="n"/>
      <c r="D114" s="44" t="n"/>
      <c r="E114" s="33" t="n"/>
      <c r="F114" s="44" t="n"/>
      <c r="G114" s="45">
        <f>IF(D114="","",IF(F114&lt;&gt;"",F114,Premissas!$B$3))</f>
        <v/>
      </c>
      <c r="H114" s="35">
        <f>IF(A114="","",Premissas!$B$4)</f>
        <v/>
      </c>
      <c r="I114" s="35">
        <f>IF(A114="","",Premissas!$B$5)</f>
        <v/>
      </c>
      <c r="J114" s="46">
        <f>IF(OR(D114="",G114=""),"",MAX(0,G114-D114-Premissas!$B$7))</f>
        <v/>
      </c>
      <c r="K114" s="37">
        <f>IF(OR(E114="",J114=""),"",ROUND(IF(J114&gt;0,E114*H114,0),2))</f>
        <v/>
      </c>
      <c r="L114" s="37">
        <f>IF(OR(E114="",J114=""),"",ROUND(IF(J114&gt;0,E114*I114*J114/Premissas!$B$6,0),2))</f>
        <v/>
      </c>
      <c r="M114" s="37">
        <f>IF(E114="","",ROUND(E114+IF(K114="",0,K114)+IF(L114="",0,L114),2))</f>
        <v/>
      </c>
      <c r="N114" s="38">
        <f>IF(A114="","",IF(OR(B114="",C114="",D114="",E114="",G114=""),"Dados incompletos",IF(F114&lt;&gt;"",IF(F114&gt;D114+Premissas!$B$7,"Quitado com atraso","Quitado no prazo"),IF(G114&gt;D114+Premissas!$B$7,"Em aberto — atrasado","Em aberto — no prazo"))))</f>
        <v/>
      </c>
      <c r="O114" s="38">
        <f>IF(N114&lt;&gt;"Em aberto — atrasado","",IF(J114&lt;=30,"1–30 dias",IF(J114&lt;=60,"31–60 dias",IF(J114&lt;=90,"61–90 dias","Acima de 90 dias"))))</f>
        <v/>
      </c>
      <c r="P114" s="39" t="n"/>
      <c r="Q114" s="40">
        <f>IF(A114="","",IF(COUNTIF($A$5:$A$114,A114)&gt;1,"ID duplicado",IF(OR(B114="",C114="",D114="",E114=""),"Dados obrigatórios ausentes",IF(E114&lt;=0,"Principal inválido",IF(AND(F114&lt;&gt;"",F114&gt;Premissas!$B$3),"Quitação após a data-base",IF(P114&lt;&gt;"Conferido","Conferência pendente","OK"))))))</f>
        <v/>
      </c>
    </row>
  </sheetData>
  <mergeCells count="1">
    <mergeCell ref="A1:Q1"/>
  </mergeCells>
  <conditionalFormatting sqref="A5:A114">
    <cfRule type="expression" priority="1" dxfId="2">
      <formula>AND($A5&lt;&gt;"",COUNTIF($A$5:$A$114,$A5)&gt;1)</formula>
    </cfRule>
  </conditionalFormatting>
  <conditionalFormatting sqref="B5:B114">
    <cfRule type="expression" priority="2" dxfId="3">
      <formula>AND($A5&lt;&gt;"",B5="")</formula>
    </cfRule>
  </conditionalFormatting>
  <conditionalFormatting sqref="C5:C114">
    <cfRule type="expression" priority="3" dxfId="3">
      <formula>AND($A5&lt;&gt;"",C5="")</formula>
    </cfRule>
  </conditionalFormatting>
  <conditionalFormatting sqref="D5:D114">
    <cfRule type="expression" priority="4" dxfId="3">
      <formula>AND($A5&lt;&gt;"",D5="")</formula>
    </cfRule>
    <cfRule type="expression" priority="9" dxfId="4">
      <formula>AND($N5="Em aberto — no prazo",$D5&gt;=Premissas!$B$3,$D5&lt;=Premissas!$B$3+Premissas!$B$8)</formula>
    </cfRule>
  </conditionalFormatting>
  <conditionalFormatting sqref="E5:E114">
    <cfRule type="expression" priority="5" dxfId="3">
      <formula>AND($A5&lt;&gt;"",E5="")</formula>
    </cfRule>
  </conditionalFormatting>
  <conditionalFormatting sqref="Q5:Q114">
    <cfRule type="expression" priority="6" dxfId="5">
      <formula>$Q5="OK"</formula>
    </cfRule>
    <cfRule type="expression" priority="7" dxfId="1">
      <formula>$Q5="Conferência pendente"</formula>
    </cfRule>
    <cfRule type="expression" priority="8" dxfId="0">
      <formula>AND($Q5&lt;&gt;"",$Q5&lt;&gt;"OK",$Q5&lt;&gt;"Conferência pendente")</formula>
    </cfRule>
  </conditionalFormatting>
  <conditionalFormatting sqref="A5:Q114">
    <cfRule type="expression" priority="10" dxfId="0">
      <formula>$N5="Em aberto — atrasado"</formula>
    </cfRule>
    <cfRule type="expression" priority="11" dxfId="1">
      <formula>$N5="Em aberto — no prazo"</formula>
    </cfRule>
    <cfRule type="expression" priority="12" dxfId="6">
      <formula>LEFT($N5,7)="Quitado"</formula>
    </cfRule>
  </conditionalFormatting>
  <dataValidations count="6">
    <dataValidation sqref="A5:A114" showDropDown="0" showInputMessage="1" showErrorMessage="1" allowBlank="0" errorTitle="Código inválido" error="Informe um código em texto com até 20 caracteres." promptTitle="Código do lançamento" prompt="Use um identificador interno sem nome de morador." type="custom" errorStyle="stop">
      <formula1>OR(A5="",AND(ISTEXT(A5),LEN(A5)&lt;=20))</formula1>
    </dataValidation>
    <dataValidation sqref="C5:C114" showDropDown="0" showInputMessage="1" showErrorMessage="1" allowBlank="0" errorTitle="Competência inválida" error="Informe o primeiro dia do mês, entre 01/01/2000 e 31/12/2100." promptTitle="Competência" prompt="Informe o primeiro dia do mês; a exibição será MM/AAAA." type="custom" errorStyle="stop">
      <formula1>OR(C5="",AND(ISNUMBER(C5),C5&gt;=DATE(2000,1,1),C5&lt;=DATE(2100,12,31),DAY(C5)=1))</formula1>
    </dataValidation>
    <dataValidation sqref="D5:D114" showDropDown="0" showInputMessage="0" showErrorMessage="1" allowBlank="0" errorTitle="Vencimento inválido" error="Informe uma data entre 01/01/2000 e 31/12/2100." type="date" errorStyle="stop" operator="between">
      <formula1>DATE(2000,1,1)</formula1>
      <formula2>DATE(2100,12,31)</formula2>
    </dataValidation>
    <dataValidation sqref="F5:F114" showDropDown="0" showInputMessage="1" showErrorMessage="1" allowBlank="0" errorTitle="Data de quitação inválida" error="Informe uma data entre 01/01/2000 e 31/12/2100 ou deixe em branco." promptTitle="Data de quitação" prompt="Deixe em branco enquanto o lançamento estiver em aberto." type="date" errorStyle="stop" operator="between">
      <formula1>DATE(2000,1,1)</formula1>
      <formula2>DATE(2100,12,31)</formula2>
    </dataValidation>
    <dataValidation sqref="E5:E114" showDropDown="0" showInputMessage="0" showErrorMessage="1" allowBlank="0" errorTitle="Principal inválido" error="Informe um valor maior que zero e menor ou igual a R$ 999.999.999,99." type="decimal" errorStyle="stop" operator="between">
      <formula1>0.01</formula1>
      <formula2>999999999.99</formula2>
    </dataValidation>
    <dataValidation sqref="P5:P114" showDropDown="0" showInputMessage="1" showErrorMessage="1" allowBlank="0" errorTitle="Conferência inválida" error="Selecione Pendente ou Conferido." promptTitle="Conferência" prompt="Registre se o cálculo administrativo já foi conferido." type="list" errorStyle="stop">
      <formula1>"Pendente,Conferido"</formula1>
    </dataValidation>
  </dataValidations>
  <pageMargins left="0.25" right="0.25" top="0.5" bottom="0.5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condominial fictício</dc:creator>
  <dc:title xmlns:dc="http://purl.org/dc/elements/1.1/">Controle de multas e juros condominiais</dc:title>
  <dc:subject xmlns:dc="http://purl.org/dc/elements/1.1/">Cálculo administrativo de encargos por atraso</dc:subject>
  <dcterms:created xmlns:dcterms="http://purl.org/dc/terms/" xmlns:xsi="http://www.w3.org/2001/XMLSchema-instance" xsi:type="dcterms:W3CDTF">2026-09-19T02:43:38Z</dcterms:created>
  <dcterms:modified xmlns:dcterms="http://purl.org/dc/terms/" xmlns:xsi="http://www.w3.org/2001/XMLSchema-instance" xsi:type="dcterms:W3CDTF">2026-09-19T02:43:39+00:00Z</dcterms:modified>
</cp:coreProperties>
</file>