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Premissas" sheetId="2" state="visible" r:id="rId2"/>
    <sheet xmlns:r="http://schemas.openxmlformats.org/officeDocument/2006/relationships" name="Registros" sheetId="3" state="visible" r:id="rId3"/>
    <sheet xmlns:r="http://schemas.openxmlformats.org/officeDocument/2006/relationships" name="Comparativo" sheetId="4" state="visible" r:id="rId4"/>
  </sheets>
  <definedNames>
    <definedName name="_xlnm._FilterDatabase" localSheetId="1" hidden="1">'Premissas'!$A$8:$D$108</definedName>
    <definedName name="_xlnm._FilterDatabase" localSheetId="2" hidden="1">'Registros'!$A$4:$K$504</definedName>
    <definedName name="_xlnm._FilterDatabase" localSheetId="3" hidden="1">'Comparativo'!$A$4:$I$104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R$&quot; #,##0.00;[Red]-&quot;R$&quot; #,##0.00;&quot;R$&quot; 0.00"/>
    <numFmt numFmtId="166" formatCode="0.00%;[Red]-0.00%;0.0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243746"/>
      <sz val="10"/>
    </font>
    <font>
      <name val="Calibri"/>
      <b val="1"/>
      <color rgb="00FFFFFF"/>
      <sz val="10"/>
    </font>
    <font>
      <name val="Calibri"/>
      <b val="1"/>
      <color rgb="0017324D"/>
      <sz val="10"/>
    </font>
    <font>
      <name val="Calibri"/>
      <b val="1"/>
      <color rgb="00243746"/>
      <sz val="10"/>
    </font>
  </fonts>
  <fills count="9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FFF3D8"/>
      </patternFill>
    </fill>
    <fill>
      <patternFill patternType="solid">
        <fgColor rgb="00D7A52E"/>
      </patternFill>
    </fill>
    <fill>
      <patternFill patternType="solid">
        <fgColor rgb="00E7ECEA"/>
      </patternFill>
    </fill>
    <fill>
      <patternFill patternType="solid">
        <fgColor rgb="00EEF4F1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164" fontId="2" fillId="6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/>
    </xf>
    <xf numFmtId="165" fontId="2" fillId="7" borderId="1" applyAlignment="1" pivotButton="0" quotePrefix="0" xfId="0">
      <alignment horizontal="right" vertical="center"/>
    </xf>
    <xf numFmtId="0" fontId="5" fillId="8" borderId="1" applyAlignment="1" pivotButton="0" quotePrefix="0" xfId="0">
      <alignment horizontal="left" vertical="center"/>
    </xf>
    <xf numFmtId="165" fontId="2" fillId="8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 wrapText="1"/>
    </xf>
    <xf numFmtId="0" fontId="2" fillId="8" borderId="1" applyAlignment="1" pivotButton="0" quotePrefix="0" xfId="0">
      <alignment horizontal="left" vertical="center"/>
    </xf>
    <xf numFmtId="166" fontId="2" fillId="8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left" vertical="center"/>
    </xf>
    <xf numFmtId="166" fontId="2" fillId="7" borderId="1" applyAlignment="1" pivotButton="0" quotePrefix="0" xfId="0">
      <alignment horizontal="right" vertical="center"/>
    </xf>
    <xf numFmtId="1" fontId="2" fillId="7" borderId="1" applyAlignment="1" pivotButton="0" quotePrefix="0" xfId="0">
      <alignment horizontal="right" vertical="center"/>
    </xf>
    <xf numFmtId="1" fontId="2" fillId="8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right" vertical="center"/>
    </xf>
    <xf numFmtId="165" fontId="2" fillId="6" borderId="1" applyAlignment="1" pivotButton="0" quotePrefix="0" xfId="0">
      <alignment horizontal="right" vertical="center"/>
    </xf>
    <xf numFmtId="166" fontId="2" fillId="6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164" fontId="2" fillId="6" borderId="1" applyAlignment="1" pivotButton="0" quotePrefix="0" xfId="0">
      <alignment horizontal="center" vertical="center"/>
    </xf>
    <xf numFmtId="165" fontId="2" fillId="7" borderId="1" applyAlignment="1" pivotButton="0" quotePrefix="0" xfId="0">
      <alignment horizontal="right" vertical="center"/>
    </xf>
    <xf numFmtId="165" fontId="2" fillId="8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right" vertical="center"/>
    </xf>
    <xf numFmtId="165" fontId="2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4">
    <dxf>
      <font>
        <name val="Calibri"/>
        <b val="1"/>
        <color rgb="00C65A3A"/>
        <sz val="10"/>
      </font>
      <fill>
        <patternFill patternType="solid">
          <fgColor rgb="00FCE8E3"/>
        </patternFill>
      </fill>
    </dxf>
    <dxf>
      <font>
        <name val="Calibri"/>
        <b val="1"/>
        <color rgb="002F7D5B"/>
        <sz val="10"/>
      </font>
      <fill>
        <patternFill patternType="solid">
          <fgColor rgb="00E2F0E9"/>
        </patternFill>
      </fill>
    </dxf>
    <dxf>
      <font>
        <name val="Calibri"/>
        <b val="1"/>
        <color rgb="0017324D"/>
        <sz val="10"/>
      </font>
      <fill>
        <patternFill patternType="solid">
          <fgColor rgb="00FFF3D8"/>
        </patternFill>
      </fill>
    </dxf>
    <dxf>
      <font>
        <name val="Calibri"/>
        <color rgb="006B7673"/>
        <sz val="10"/>
      </font>
      <fill>
        <patternFill patternType="solid">
          <fgColor rgb="00E7EC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Orçado x realizado por natureza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'Resumo'!B5</f>
            </strRef>
          </tx>
          <spPr>
            <a:solidFill xmlns:a="http://schemas.openxmlformats.org/drawingml/2006/main">
              <a:srgbClr val="17324D"/>
            </a:solidFill>
            <a:ln xmlns:a="http://schemas.openxmlformats.org/drawingml/2006/main">
              <a:solidFill>
                <a:srgbClr val="17324D"/>
              </a:solidFill>
              <a:prstDash val="solid"/>
            </a:ln>
          </spPr>
          <cat>
            <numRef>
              <f>'Resumo'!$A$6:$A$7</f>
            </numRef>
          </cat>
          <val>
            <numRef>
              <f>'Resumo'!$B$6:$B$7</f>
            </numRef>
          </val>
        </ser>
        <ser>
          <idx val="1"/>
          <order val="1"/>
          <tx>
            <strRef>
              <f>'Resumo'!C5</f>
            </strRef>
          </tx>
          <spPr>
            <a:solidFill xmlns:a="http://schemas.openxmlformats.org/drawingml/2006/main">
              <a:srgbClr val="2F6F68"/>
            </a:solidFill>
            <a:ln xmlns:a="http://schemas.openxmlformats.org/drawingml/2006/main">
              <a:solidFill>
                <a:srgbClr val="2F6F68"/>
              </a:solidFill>
              <a:prstDash val="solid"/>
            </a:ln>
          </spPr>
          <cat>
            <numRef>
              <f>'Resumo'!$A$6:$A$7</f>
            </numRef>
          </cat>
          <val>
            <numRef>
              <f>'Resumo'!$C$6:$C$7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Natureza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(R$)</a:t>
                </a:r>
              </a:p>
            </rich>
          </tx>
        </title>
        <numFmt formatCode="&quot;R$&quot; 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112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16"/>
  <sheetViews>
    <sheetView showGridLines="0" showRowColHeaders="1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28" customWidth="1" min="2" max="2"/>
    <col width="18" customWidth="1" min="3" max="3"/>
    <col width="18" customWidth="1" min="4" max="4"/>
    <col width="3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 ht="28" customHeight="1">
      <c r="A1" s="1" t="inlineStr">
        <is>
          <t>Resumo — comparativo orçado e realizado</t>
        </is>
      </c>
    </row>
    <row r="2">
      <c r="A2" s="2" t="inlineStr">
        <is>
          <t>Período analisado</t>
        </is>
      </c>
      <c r="B2" s="34">
        <f>Premissas!$B$3</f>
        <v/>
      </c>
      <c r="C2" s="2" t="inlineStr">
        <is>
          <t>até</t>
        </is>
      </c>
      <c r="D2" s="34">
        <f>Premissas!$B$4</f>
        <v/>
      </c>
    </row>
    <row r="3" ht="58" customHeight="1">
      <c r="A3" s="2" t="inlineStr">
        <is>
          <t>Escopo</t>
        </is>
      </c>
      <c r="B3" s="4" t="inlineStr">
        <is>
          <t>Controle gerencial agregado; não substitui fluxo de caixa, contas a pagar, prestação de contas oficial ou orientação contábil, jurídica ou tributária.</t>
        </is>
      </c>
    </row>
    <row r="4"/>
    <row r="5" ht="30" customHeight="1">
      <c r="A5" s="5" t="inlineStr">
        <is>
          <t>Indicador</t>
        </is>
      </c>
      <c r="B5" s="5" t="inlineStr">
        <is>
          <t>Orçado</t>
        </is>
      </c>
      <c r="C5" s="5" t="inlineStr">
        <is>
          <t>Realizado</t>
        </is>
      </c>
      <c r="D5" s="5" t="inlineStr">
        <is>
          <t>Variação</t>
        </is>
      </c>
    </row>
    <row r="6">
      <c r="A6" s="6" t="inlineStr">
        <is>
          <t>Receitas</t>
        </is>
      </c>
      <c r="B6" s="35">
        <f>SUMIFS(Comparativo!$D$5:$D$104,Comparativo!$C$5:$C$104,"Receita")</f>
        <v/>
      </c>
      <c r="C6" s="35">
        <f>SUMIFS(Comparativo!$E$5:$E$104,Comparativo!$C$5:$C$104,"Receita")</f>
        <v/>
      </c>
      <c r="D6" s="35">
        <f>C6-B6</f>
        <v/>
      </c>
    </row>
    <row r="7">
      <c r="A7" s="8" t="inlineStr">
        <is>
          <t>Despesas</t>
        </is>
      </c>
      <c r="B7" s="36">
        <f>SUMIFS(Comparativo!$D$5:$D$104,Comparativo!$C$5:$C$104,"Despesa")</f>
        <v/>
      </c>
      <c r="C7" s="36">
        <f>SUMIFS(Comparativo!$E$5:$E$104,Comparativo!$C$5:$C$104,"Despesa")</f>
        <v/>
      </c>
      <c r="D7" s="36">
        <f>C7-B7</f>
        <v/>
      </c>
    </row>
    <row r="8">
      <c r="A8" s="6" t="inlineStr">
        <is>
          <t>Resultado</t>
        </is>
      </c>
      <c r="B8" s="35">
        <f>B6-B7</f>
        <v/>
      </c>
      <c r="C8" s="35">
        <f>C6-C7</f>
        <v/>
      </c>
      <c r="D8" s="35">
        <f>C8-B8</f>
        <v/>
      </c>
    </row>
    <row r="9"/>
    <row r="10">
      <c r="A10" s="10" t="inlineStr">
        <is>
          <t>Indicadores operacionais</t>
        </is>
      </c>
      <c r="B10" s="10" t="inlineStr">
        <is>
          <t>Valor</t>
        </is>
      </c>
    </row>
    <row r="11">
      <c r="A11" s="11" t="inlineStr">
        <is>
          <t>Execução das receitas</t>
        </is>
      </c>
      <c r="B11" s="12">
        <f>IF(B6=0,"",IFERROR(C6/B6,""))</f>
        <v/>
      </c>
    </row>
    <row r="12">
      <c r="A12" s="13" t="inlineStr">
        <is>
          <t>Execução das despesas</t>
        </is>
      </c>
      <c r="B12" s="14">
        <f>IF(B7=0,"",IFERROR(C7/B7,""))</f>
        <v/>
      </c>
    </row>
    <row r="13">
      <c r="A13" s="11" t="inlineStr">
        <is>
          <t>Desvio desfavorável total</t>
        </is>
      </c>
      <c r="B13" s="36">
        <f>SUM(Comparativo!$H$5:$H$104)</f>
        <v/>
      </c>
    </row>
    <row r="14">
      <c r="A14" s="13" t="inlineStr">
        <is>
          <t>Contas para revisão</t>
        </is>
      </c>
      <c r="B14" s="15">
        <f>COUNTIF(Comparativo!$I$5:$I$104,"Fora da tolerância")+COUNTIF(Comparativo!$I$5:$I$104,"Sem base orçada")</f>
        <v/>
      </c>
    </row>
    <row r="15">
      <c r="A15" s="11" t="inlineStr">
        <is>
          <t>Pendências de consistência</t>
        </is>
      </c>
      <c r="B15" s="16">
        <f>COUNTIFS(Registros!$J$5:$J$504,"&lt;&gt;OK",Registros!$J$5:$J$504,"&lt;&gt;")+COUNTIFS(Premissas!$D$9:$D$108,"&lt;&gt;OK",Premissas!$D$9:$D$108,"&lt;&gt;")</f>
        <v/>
      </c>
    </row>
    <row r="16" ht="32" customHeight="1">
      <c r="A16" s="13" t="inlineStr">
        <is>
          <t>Situação da base</t>
        </is>
      </c>
      <c r="B16" s="17">
        <f>IF(Premissas!$B$3&gt;Premissas!$B$4,"ALERTA: período inválido",IF(B15&gt;0,"ALERTA: revisar pendências","Base pronta para análise"))</f>
        <v/>
      </c>
    </row>
  </sheetData>
  <mergeCells count="1">
    <mergeCell ref="A1:M1"/>
  </mergeCells>
  <conditionalFormatting sqref="B16">
    <cfRule type="expression" priority="1" dxfId="0">
      <formula>=LEFT($B$16,6)="ALERTA"</formula>
    </cfRule>
    <cfRule type="expression" priority="2" dxfId="1">
      <formula>=$B$16="Base pronta para análise"</formula>
    </cfRule>
  </conditionalFormatting>
  <pageMargins left="0.3" right="0.3" top="0.5" bottom="0.5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8"/>
  <sheetViews>
    <sheetView showGridLines="0" showRowColHeaders="1" zoomScale="9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2" customWidth="1" min="1" max="1"/>
    <col width="42" customWidth="1" min="2" max="2"/>
    <col width="17" customWidth="1" min="3" max="3"/>
    <col width="24" customWidth="1" min="4" max="4"/>
  </cols>
  <sheetData>
    <row r="1" ht="28" customHeight="1">
      <c r="A1" s="1" t="inlineStr">
        <is>
          <t>Premissas e cadastro de contas</t>
        </is>
      </c>
    </row>
    <row r="2" ht="28" customHeight="1">
      <c r="A2" s="18" t="inlineStr">
        <is>
          <t>Defina o período, a tolerância e o cadastro administrativo das contas.</t>
        </is>
      </c>
    </row>
    <row r="3">
      <c r="A3" s="2" t="inlineStr">
        <is>
          <t>Data inicial</t>
        </is>
      </c>
      <c r="B3" s="37" t="n">
        <v>46023</v>
      </c>
    </row>
    <row r="4">
      <c r="A4" s="2" t="inlineStr">
        <is>
          <t>Data final</t>
        </is>
      </c>
      <c r="B4" s="37" t="n">
        <v>46387</v>
      </c>
    </row>
    <row r="5">
      <c r="A5" s="2" t="inlineStr">
        <is>
          <t>Tolerância para desvio</t>
        </is>
      </c>
      <c r="B5" s="20" t="n">
        <v>0.05</v>
      </c>
    </row>
    <row r="6"/>
    <row r="7" ht="42" customHeight="1">
      <c r="A7" s="21" t="inlineStr">
        <is>
          <t>BASE DE DEMONSTRAÇÃO FICTÍCIA — substitua os exemplos antes do uso.</t>
        </is>
      </c>
      <c r="B7" s="21" t="n"/>
      <c r="C7" s="21" t="n"/>
      <c r="D7" s="21" t="n"/>
    </row>
    <row r="8" ht="30" customHeight="1">
      <c r="A8" s="5" t="inlineStr">
        <is>
          <t>Código da conta</t>
        </is>
      </c>
      <c r="B8" s="5" t="inlineStr">
        <is>
          <t>Conta</t>
        </is>
      </c>
      <c r="C8" s="5" t="inlineStr">
        <is>
          <t>Natureza</t>
        </is>
      </c>
      <c r="D8" s="5" t="inlineStr">
        <is>
          <t>Consistência</t>
        </is>
      </c>
    </row>
    <row r="9">
      <c r="A9" s="22" t="inlineStr">
        <is>
          <t>EX-R01</t>
        </is>
      </c>
      <c r="B9" s="22" t="inlineStr">
        <is>
          <t>Cotas condominiais — exemplo</t>
        </is>
      </c>
      <c r="C9" s="23" t="inlineStr">
        <is>
          <t>Receita</t>
        </is>
      </c>
      <c r="D9" s="24">
        <f>IF(COUNTA(A9:C9)=0,"",IF(OR(A9="",B9="",C9=""),"Cadastro incompleto",IF(COUNTIF($A$9:$A$108,A9)&gt;1,"Código duplicado","OK")))</f>
        <v/>
      </c>
    </row>
    <row r="10">
      <c r="A10" s="22" t="inlineStr">
        <is>
          <t>EX-R02</t>
        </is>
      </c>
      <c r="B10" s="22" t="inlineStr">
        <is>
          <t>Uso de espaço comum — exemplo</t>
        </is>
      </c>
      <c r="C10" s="23" t="inlineStr">
        <is>
          <t>Receita</t>
        </is>
      </c>
      <c r="D10" s="25">
        <f>IF(COUNTA(A10:C10)=0,"",IF(OR(A10="",B10="",C10=""),"Cadastro incompleto",IF(COUNTIF($A$9:$A$108,A10)&gt;1,"Código duplicado","OK")))</f>
        <v/>
      </c>
    </row>
    <row r="11">
      <c r="A11" s="22" t="inlineStr">
        <is>
          <t>EX-D01</t>
        </is>
      </c>
      <c r="B11" s="22" t="inlineStr">
        <is>
          <t>Energia das áreas comuns — exemplo</t>
        </is>
      </c>
      <c r="C11" s="23" t="inlineStr">
        <is>
          <t>Despesa</t>
        </is>
      </c>
      <c r="D11" s="24">
        <f>IF(COUNTA(A11:C11)=0,"",IF(OR(A11="",B11="",C11=""),"Cadastro incompleto",IF(COUNTIF($A$9:$A$108,A11)&gt;1,"Código duplicado","OK")))</f>
        <v/>
      </c>
    </row>
    <row r="12">
      <c r="A12" s="22" t="inlineStr">
        <is>
          <t>EX-D02</t>
        </is>
      </c>
      <c r="B12" s="22" t="inlineStr">
        <is>
          <t>Água e esgoto — exemplo</t>
        </is>
      </c>
      <c r="C12" s="23" t="inlineStr">
        <is>
          <t>Despesa</t>
        </is>
      </c>
      <c r="D12" s="25">
        <f>IF(COUNTA(A12:C12)=0,"",IF(OR(A12="",B12="",C12=""),"Cadastro incompleto",IF(COUNTIF($A$9:$A$108,A12)&gt;1,"Código duplicado","OK")))</f>
        <v/>
      </c>
    </row>
    <row r="13">
      <c r="A13" s="22" t="inlineStr">
        <is>
          <t>EX-D03</t>
        </is>
      </c>
      <c r="B13" s="22" t="inlineStr">
        <is>
          <t>Manutenção preventiva — exemplo</t>
        </is>
      </c>
      <c r="C13" s="23" t="inlineStr">
        <is>
          <t>Despesa</t>
        </is>
      </c>
      <c r="D13" s="24">
        <f>IF(COUNTA(A13:C13)=0,"",IF(OR(A13="",B13="",C13=""),"Cadastro incompleto",IF(COUNTIF($A$9:$A$108,A13)&gt;1,"Código duplicado","OK")))</f>
        <v/>
      </c>
    </row>
    <row r="14">
      <c r="A14" s="22" t="inlineStr">
        <is>
          <t>EX-D04</t>
        </is>
      </c>
      <c r="B14" s="22" t="inlineStr">
        <is>
          <t>Limpeza e conservação — exemplo</t>
        </is>
      </c>
      <c r="C14" s="23" t="inlineStr">
        <is>
          <t>Despesa</t>
        </is>
      </c>
      <c r="D14" s="25">
        <f>IF(COUNTA(A14:C14)=0,"",IF(OR(A14="",B14="",C14=""),"Cadastro incompleto",IF(COUNTIF($A$9:$A$108,A14)&gt;1,"Código duplicado","OK")))</f>
        <v/>
      </c>
    </row>
    <row r="15">
      <c r="A15" s="22" t="inlineStr">
        <is>
          <t>EX-D05</t>
        </is>
      </c>
      <c r="B15" s="22" t="inlineStr">
        <is>
          <t>Seguro condominial — exemplo</t>
        </is>
      </c>
      <c r="C15" s="23" t="inlineStr">
        <is>
          <t>Despesa</t>
        </is>
      </c>
      <c r="D15" s="24">
        <f>IF(COUNTA(A15:C15)=0,"",IF(OR(A15="",B15="",C15=""),"Cadastro incompleto",IF(COUNTIF($A$9:$A$108,A15)&gt;1,"Código duplicado","OK")))</f>
        <v/>
      </c>
    </row>
    <row r="16">
      <c r="A16" s="22" t="inlineStr">
        <is>
          <t>EX-D06</t>
        </is>
      </c>
      <c r="B16" s="22" t="inlineStr">
        <is>
          <t>Materiais de consumo — exemplo</t>
        </is>
      </c>
      <c r="C16" s="23" t="inlineStr">
        <is>
          <t>Despesa</t>
        </is>
      </c>
      <c r="D16" s="25">
        <f>IF(COUNTA(A16:C16)=0,"",IF(OR(A16="",B16="",C16=""),"Cadastro incompleto",IF(COUNTIF($A$9:$A$108,A16)&gt;1,"Código duplicado","OK")))</f>
        <v/>
      </c>
    </row>
    <row r="17">
      <c r="A17" s="22" t="inlineStr">
        <is>
          <t>EX-D07</t>
        </is>
      </c>
      <c r="B17" s="22" t="inlineStr">
        <is>
          <t>Manutenção de elevadores — exemplo</t>
        </is>
      </c>
      <c r="C17" s="23" t="inlineStr">
        <is>
          <t>Despesa</t>
        </is>
      </c>
      <c r="D17" s="24">
        <f>IF(COUNTA(A17:C17)=0,"",IF(OR(A17="",B17="",C17=""),"Cadastro incompleto",IF(COUNTIF($A$9:$A$108,A17)&gt;1,"Código duplicado","OK")))</f>
        <v/>
      </c>
    </row>
    <row r="18">
      <c r="A18" s="22" t="inlineStr">
        <is>
          <t>EX-D08</t>
        </is>
      </c>
      <c r="B18" s="22" t="inlineStr">
        <is>
          <t>Jardinagem — exemplo</t>
        </is>
      </c>
      <c r="C18" s="23" t="inlineStr">
        <is>
          <t>Despesa</t>
        </is>
      </c>
      <c r="D18" s="25">
        <f>IF(COUNTA(A18:C18)=0,"",IF(OR(A18="",B18="",C18=""),"Cadastro incompleto",IF(COUNTIF($A$9:$A$108,A18)&gt;1,"Código duplicado","OK")))</f>
        <v/>
      </c>
    </row>
    <row r="19">
      <c r="A19" s="22" t="n"/>
      <c r="B19" s="22" t="n"/>
      <c r="C19" s="23" t="n"/>
      <c r="D19" s="24">
        <f>IF(COUNTA(A19:C19)=0,"",IF(OR(A19="",B19="",C19=""),"Cadastro incompleto",IF(COUNTIF($A$9:$A$108,A19)&gt;1,"Código duplicado","OK")))</f>
        <v/>
      </c>
    </row>
    <row r="20">
      <c r="A20" s="22" t="n"/>
      <c r="B20" s="22" t="n"/>
      <c r="C20" s="23" t="n"/>
      <c r="D20" s="25">
        <f>IF(COUNTA(A20:C20)=0,"",IF(OR(A20="",B20="",C20=""),"Cadastro incompleto",IF(COUNTIF($A$9:$A$108,A20)&gt;1,"Código duplicado","OK")))</f>
        <v/>
      </c>
    </row>
    <row r="21">
      <c r="A21" s="22" t="n"/>
      <c r="B21" s="22" t="n"/>
      <c r="C21" s="23" t="n"/>
      <c r="D21" s="24">
        <f>IF(COUNTA(A21:C21)=0,"",IF(OR(A21="",B21="",C21=""),"Cadastro incompleto",IF(COUNTIF($A$9:$A$108,A21)&gt;1,"Código duplicado","OK")))</f>
        <v/>
      </c>
    </row>
    <row r="22">
      <c r="A22" s="22" t="n"/>
      <c r="B22" s="22" t="n"/>
      <c r="C22" s="23" t="n"/>
      <c r="D22" s="25">
        <f>IF(COUNTA(A22:C22)=0,"",IF(OR(A22="",B22="",C22=""),"Cadastro incompleto",IF(COUNTIF($A$9:$A$108,A22)&gt;1,"Código duplicado","OK")))</f>
        <v/>
      </c>
    </row>
    <row r="23">
      <c r="A23" s="22" t="n"/>
      <c r="B23" s="22" t="n"/>
      <c r="C23" s="23" t="n"/>
      <c r="D23" s="24">
        <f>IF(COUNTA(A23:C23)=0,"",IF(OR(A23="",B23="",C23=""),"Cadastro incompleto",IF(COUNTIF($A$9:$A$108,A23)&gt;1,"Código duplicado","OK")))</f>
        <v/>
      </c>
    </row>
    <row r="24">
      <c r="A24" s="22" t="n"/>
      <c r="B24" s="22" t="n"/>
      <c r="C24" s="23" t="n"/>
      <c r="D24" s="25">
        <f>IF(COUNTA(A24:C24)=0,"",IF(OR(A24="",B24="",C24=""),"Cadastro incompleto",IF(COUNTIF($A$9:$A$108,A24)&gt;1,"Código duplicado","OK")))</f>
        <v/>
      </c>
    </row>
    <row r="25">
      <c r="A25" s="22" t="n"/>
      <c r="B25" s="22" t="n"/>
      <c r="C25" s="23" t="n"/>
      <c r="D25" s="24">
        <f>IF(COUNTA(A25:C25)=0,"",IF(OR(A25="",B25="",C25=""),"Cadastro incompleto",IF(COUNTIF($A$9:$A$108,A25)&gt;1,"Código duplicado","OK")))</f>
        <v/>
      </c>
    </row>
    <row r="26">
      <c r="A26" s="22" t="n"/>
      <c r="B26" s="22" t="n"/>
      <c r="C26" s="23" t="n"/>
      <c r="D26" s="25">
        <f>IF(COUNTA(A26:C26)=0,"",IF(OR(A26="",B26="",C26=""),"Cadastro incompleto",IF(COUNTIF($A$9:$A$108,A26)&gt;1,"Código duplicado","OK")))</f>
        <v/>
      </c>
    </row>
    <row r="27">
      <c r="A27" s="22" t="n"/>
      <c r="B27" s="22" t="n"/>
      <c r="C27" s="23" t="n"/>
      <c r="D27" s="24">
        <f>IF(COUNTA(A27:C27)=0,"",IF(OR(A27="",B27="",C27=""),"Cadastro incompleto",IF(COUNTIF($A$9:$A$108,A27)&gt;1,"Código duplicado","OK")))</f>
        <v/>
      </c>
    </row>
    <row r="28">
      <c r="A28" s="22" t="n"/>
      <c r="B28" s="22" t="n"/>
      <c r="C28" s="23" t="n"/>
      <c r="D28" s="25">
        <f>IF(COUNTA(A28:C28)=0,"",IF(OR(A28="",B28="",C28=""),"Cadastro incompleto",IF(COUNTIF($A$9:$A$108,A28)&gt;1,"Código duplicado","OK")))</f>
        <v/>
      </c>
    </row>
    <row r="29">
      <c r="A29" s="22" t="n"/>
      <c r="B29" s="22" t="n"/>
      <c r="C29" s="23" t="n"/>
      <c r="D29" s="24">
        <f>IF(COUNTA(A29:C29)=0,"",IF(OR(A29="",B29="",C29=""),"Cadastro incompleto",IF(COUNTIF($A$9:$A$108,A29)&gt;1,"Código duplicado","OK")))</f>
        <v/>
      </c>
    </row>
    <row r="30">
      <c r="A30" s="22" t="n"/>
      <c r="B30" s="22" t="n"/>
      <c r="C30" s="23" t="n"/>
      <c r="D30" s="25">
        <f>IF(COUNTA(A30:C30)=0,"",IF(OR(A30="",B30="",C30=""),"Cadastro incompleto",IF(COUNTIF($A$9:$A$108,A30)&gt;1,"Código duplicado","OK")))</f>
        <v/>
      </c>
    </row>
    <row r="31">
      <c r="A31" s="22" t="n"/>
      <c r="B31" s="22" t="n"/>
      <c r="C31" s="23" t="n"/>
      <c r="D31" s="24">
        <f>IF(COUNTA(A31:C31)=0,"",IF(OR(A31="",B31="",C31=""),"Cadastro incompleto",IF(COUNTIF($A$9:$A$108,A31)&gt;1,"Código duplicado","OK")))</f>
        <v/>
      </c>
    </row>
    <row r="32">
      <c r="A32" s="22" t="n"/>
      <c r="B32" s="22" t="n"/>
      <c r="C32" s="23" t="n"/>
      <c r="D32" s="25">
        <f>IF(COUNTA(A32:C32)=0,"",IF(OR(A32="",B32="",C32=""),"Cadastro incompleto",IF(COUNTIF($A$9:$A$108,A32)&gt;1,"Código duplicado","OK")))</f>
        <v/>
      </c>
    </row>
    <row r="33">
      <c r="A33" s="22" t="n"/>
      <c r="B33" s="22" t="n"/>
      <c r="C33" s="23" t="n"/>
      <c r="D33" s="24">
        <f>IF(COUNTA(A33:C33)=0,"",IF(OR(A33="",B33="",C33=""),"Cadastro incompleto",IF(COUNTIF($A$9:$A$108,A33)&gt;1,"Código duplicado","OK")))</f>
        <v/>
      </c>
    </row>
    <row r="34">
      <c r="A34" s="22" t="n"/>
      <c r="B34" s="22" t="n"/>
      <c r="C34" s="23" t="n"/>
      <c r="D34" s="25">
        <f>IF(COUNTA(A34:C34)=0,"",IF(OR(A34="",B34="",C34=""),"Cadastro incompleto",IF(COUNTIF($A$9:$A$108,A34)&gt;1,"Código duplicado","OK")))</f>
        <v/>
      </c>
    </row>
    <row r="35">
      <c r="A35" s="22" t="n"/>
      <c r="B35" s="22" t="n"/>
      <c r="C35" s="23" t="n"/>
      <c r="D35" s="24">
        <f>IF(COUNTA(A35:C35)=0,"",IF(OR(A35="",B35="",C35=""),"Cadastro incompleto",IF(COUNTIF($A$9:$A$108,A35)&gt;1,"Código duplicado","OK")))</f>
        <v/>
      </c>
    </row>
    <row r="36">
      <c r="A36" s="22" t="n"/>
      <c r="B36" s="22" t="n"/>
      <c r="C36" s="23" t="n"/>
      <c r="D36" s="25">
        <f>IF(COUNTA(A36:C36)=0,"",IF(OR(A36="",B36="",C36=""),"Cadastro incompleto",IF(COUNTIF($A$9:$A$108,A36)&gt;1,"Código duplicado","OK")))</f>
        <v/>
      </c>
    </row>
    <row r="37">
      <c r="A37" s="22" t="n"/>
      <c r="B37" s="22" t="n"/>
      <c r="C37" s="23" t="n"/>
      <c r="D37" s="24">
        <f>IF(COUNTA(A37:C37)=0,"",IF(OR(A37="",B37="",C37=""),"Cadastro incompleto",IF(COUNTIF($A$9:$A$108,A37)&gt;1,"Código duplicado","OK")))</f>
        <v/>
      </c>
    </row>
    <row r="38">
      <c r="A38" s="22" t="n"/>
      <c r="B38" s="22" t="n"/>
      <c r="C38" s="23" t="n"/>
      <c r="D38" s="25">
        <f>IF(COUNTA(A38:C38)=0,"",IF(OR(A38="",B38="",C38=""),"Cadastro incompleto",IF(COUNTIF($A$9:$A$108,A38)&gt;1,"Código duplicado","OK")))</f>
        <v/>
      </c>
    </row>
    <row r="39">
      <c r="A39" s="22" t="n"/>
      <c r="B39" s="22" t="n"/>
      <c r="C39" s="23" t="n"/>
      <c r="D39" s="24">
        <f>IF(COUNTA(A39:C39)=0,"",IF(OR(A39="",B39="",C39=""),"Cadastro incompleto",IF(COUNTIF($A$9:$A$108,A39)&gt;1,"Código duplicado","OK")))</f>
        <v/>
      </c>
    </row>
    <row r="40">
      <c r="A40" s="22" t="n"/>
      <c r="B40" s="22" t="n"/>
      <c r="C40" s="23" t="n"/>
      <c r="D40" s="25">
        <f>IF(COUNTA(A40:C40)=0,"",IF(OR(A40="",B40="",C40=""),"Cadastro incompleto",IF(COUNTIF($A$9:$A$108,A40)&gt;1,"Código duplicado","OK")))</f>
        <v/>
      </c>
    </row>
    <row r="41">
      <c r="A41" s="22" t="n"/>
      <c r="B41" s="22" t="n"/>
      <c r="C41" s="23" t="n"/>
      <c r="D41" s="24">
        <f>IF(COUNTA(A41:C41)=0,"",IF(OR(A41="",B41="",C41=""),"Cadastro incompleto",IF(COUNTIF($A$9:$A$108,A41)&gt;1,"Código duplicado","OK")))</f>
        <v/>
      </c>
    </row>
    <row r="42">
      <c r="A42" s="22" t="n"/>
      <c r="B42" s="22" t="n"/>
      <c r="C42" s="23" t="n"/>
      <c r="D42" s="25">
        <f>IF(COUNTA(A42:C42)=0,"",IF(OR(A42="",B42="",C42=""),"Cadastro incompleto",IF(COUNTIF($A$9:$A$108,A42)&gt;1,"Código duplicado","OK")))</f>
        <v/>
      </c>
    </row>
    <row r="43">
      <c r="A43" s="22" t="n"/>
      <c r="B43" s="22" t="n"/>
      <c r="C43" s="23" t="n"/>
      <c r="D43" s="24">
        <f>IF(COUNTA(A43:C43)=0,"",IF(OR(A43="",B43="",C43=""),"Cadastro incompleto",IF(COUNTIF($A$9:$A$108,A43)&gt;1,"Código duplicado","OK")))</f>
        <v/>
      </c>
    </row>
    <row r="44">
      <c r="A44" s="22" t="n"/>
      <c r="B44" s="22" t="n"/>
      <c r="C44" s="23" t="n"/>
      <c r="D44" s="25">
        <f>IF(COUNTA(A44:C44)=0,"",IF(OR(A44="",B44="",C44=""),"Cadastro incompleto",IF(COUNTIF($A$9:$A$108,A44)&gt;1,"Código duplicado","OK")))</f>
        <v/>
      </c>
    </row>
    <row r="45">
      <c r="A45" s="22" t="n"/>
      <c r="B45" s="22" t="n"/>
      <c r="C45" s="23" t="n"/>
      <c r="D45" s="24">
        <f>IF(COUNTA(A45:C45)=0,"",IF(OR(A45="",B45="",C45=""),"Cadastro incompleto",IF(COUNTIF($A$9:$A$108,A45)&gt;1,"Código duplicado","OK")))</f>
        <v/>
      </c>
    </row>
    <row r="46">
      <c r="A46" s="22" t="n"/>
      <c r="B46" s="22" t="n"/>
      <c r="C46" s="23" t="n"/>
      <c r="D46" s="25">
        <f>IF(COUNTA(A46:C46)=0,"",IF(OR(A46="",B46="",C46=""),"Cadastro incompleto",IF(COUNTIF($A$9:$A$108,A46)&gt;1,"Código duplicado","OK")))</f>
        <v/>
      </c>
    </row>
    <row r="47">
      <c r="A47" s="22" t="n"/>
      <c r="B47" s="22" t="n"/>
      <c r="C47" s="23" t="n"/>
      <c r="D47" s="24">
        <f>IF(COUNTA(A47:C47)=0,"",IF(OR(A47="",B47="",C47=""),"Cadastro incompleto",IF(COUNTIF($A$9:$A$108,A47)&gt;1,"Código duplicado","OK")))</f>
        <v/>
      </c>
    </row>
    <row r="48">
      <c r="A48" s="22" t="n"/>
      <c r="B48" s="22" t="n"/>
      <c r="C48" s="23" t="n"/>
      <c r="D48" s="25">
        <f>IF(COUNTA(A48:C48)=0,"",IF(OR(A48="",B48="",C48=""),"Cadastro incompleto",IF(COUNTIF($A$9:$A$108,A48)&gt;1,"Código duplicado","OK")))</f>
        <v/>
      </c>
    </row>
    <row r="49">
      <c r="A49" s="22" t="n"/>
      <c r="B49" s="22" t="n"/>
      <c r="C49" s="23" t="n"/>
      <c r="D49" s="24">
        <f>IF(COUNTA(A49:C49)=0,"",IF(OR(A49="",B49="",C49=""),"Cadastro incompleto",IF(COUNTIF($A$9:$A$108,A49)&gt;1,"Código duplicado","OK")))</f>
        <v/>
      </c>
    </row>
    <row r="50">
      <c r="A50" s="22" t="n"/>
      <c r="B50" s="22" t="n"/>
      <c r="C50" s="23" t="n"/>
      <c r="D50" s="25">
        <f>IF(COUNTA(A50:C50)=0,"",IF(OR(A50="",B50="",C50=""),"Cadastro incompleto",IF(COUNTIF($A$9:$A$108,A50)&gt;1,"Código duplicado","OK")))</f>
        <v/>
      </c>
    </row>
    <row r="51">
      <c r="A51" s="22" t="n"/>
      <c r="B51" s="22" t="n"/>
      <c r="C51" s="23" t="n"/>
      <c r="D51" s="24">
        <f>IF(COUNTA(A51:C51)=0,"",IF(OR(A51="",B51="",C51=""),"Cadastro incompleto",IF(COUNTIF($A$9:$A$108,A51)&gt;1,"Código duplicado","OK")))</f>
        <v/>
      </c>
    </row>
    <row r="52">
      <c r="A52" s="22" t="n"/>
      <c r="B52" s="22" t="n"/>
      <c r="C52" s="23" t="n"/>
      <c r="D52" s="25">
        <f>IF(COUNTA(A52:C52)=0,"",IF(OR(A52="",B52="",C52=""),"Cadastro incompleto",IF(COUNTIF($A$9:$A$108,A52)&gt;1,"Código duplicado","OK")))</f>
        <v/>
      </c>
    </row>
    <row r="53">
      <c r="A53" s="22" t="n"/>
      <c r="B53" s="22" t="n"/>
      <c r="C53" s="23" t="n"/>
      <c r="D53" s="24">
        <f>IF(COUNTA(A53:C53)=0,"",IF(OR(A53="",B53="",C53=""),"Cadastro incompleto",IF(COUNTIF($A$9:$A$108,A53)&gt;1,"Código duplicado","OK")))</f>
        <v/>
      </c>
    </row>
    <row r="54">
      <c r="A54" s="22" t="n"/>
      <c r="B54" s="22" t="n"/>
      <c r="C54" s="23" t="n"/>
      <c r="D54" s="25">
        <f>IF(COUNTA(A54:C54)=0,"",IF(OR(A54="",B54="",C54=""),"Cadastro incompleto",IF(COUNTIF($A$9:$A$108,A54)&gt;1,"Código duplicado","OK")))</f>
        <v/>
      </c>
    </row>
    <row r="55">
      <c r="A55" s="22" t="n"/>
      <c r="B55" s="22" t="n"/>
      <c r="C55" s="23" t="n"/>
      <c r="D55" s="24">
        <f>IF(COUNTA(A55:C55)=0,"",IF(OR(A55="",B55="",C55=""),"Cadastro incompleto",IF(COUNTIF($A$9:$A$108,A55)&gt;1,"Código duplicado","OK")))</f>
        <v/>
      </c>
    </row>
    <row r="56">
      <c r="A56" s="22" t="n"/>
      <c r="B56" s="22" t="n"/>
      <c r="C56" s="23" t="n"/>
      <c r="D56" s="25">
        <f>IF(COUNTA(A56:C56)=0,"",IF(OR(A56="",B56="",C56=""),"Cadastro incompleto",IF(COUNTIF($A$9:$A$108,A56)&gt;1,"Código duplicado","OK")))</f>
        <v/>
      </c>
    </row>
    <row r="57">
      <c r="A57" s="22" t="n"/>
      <c r="B57" s="22" t="n"/>
      <c r="C57" s="23" t="n"/>
      <c r="D57" s="24">
        <f>IF(COUNTA(A57:C57)=0,"",IF(OR(A57="",B57="",C57=""),"Cadastro incompleto",IF(COUNTIF($A$9:$A$108,A57)&gt;1,"Código duplicado","OK")))</f>
        <v/>
      </c>
    </row>
    <row r="58">
      <c r="A58" s="22" t="n"/>
      <c r="B58" s="22" t="n"/>
      <c r="C58" s="23" t="n"/>
      <c r="D58" s="25">
        <f>IF(COUNTA(A58:C58)=0,"",IF(OR(A58="",B58="",C58=""),"Cadastro incompleto",IF(COUNTIF($A$9:$A$108,A58)&gt;1,"Código duplicado","OK")))</f>
        <v/>
      </c>
    </row>
    <row r="59">
      <c r="A59" s="22" t="n"/>
      <c r="B59" s="22" t="n"/>
      <c r="C59" s="23" t="n"/>
      <c r="D59" s="24">
        <f>IF(COUNTA(A59:C59)=0,"",IF(OR(A59="",B59="",C59=""),"Cadastro incompleto",IF(COUNTIF($A$9:$A$108,A59)&gt;1,"Código duplicado","OK")))</f>
        <v/>
      </c>
    </row>
    <row r="60">
      <c r="A60" s="22" t="n"/>
      <c r="B60" s="22" t="n"/>
      <c r="C60" s="23" t="n"/>
      <c r="D60" s="25">
        <f>IF(COUNTA(A60:C60)=0,"",IF(OR(A60="",B60="",C60=""),"Cadastro incompleto",IF(COUNTIF($A$9:$A$108,A60)&gt;1,"Código duplicado","OK")))</f>
        <v/>
      </c>
    </row>
    <row r="61">
      <c r="A61" s="22" t="n"/>
      <c r="B61" s="22" t="n"/>
      <c r="C61" s="23" t="n"/>
      <c r="D61" s="24">
        <f>IF(COUNTA(A61:C61)=0,"",IF(OR(A61="",B61="",C61=""),"Cadastro incompleto",IF(COUNTIF($A$9:$A$108,A61)&gt;1,"Código duplicado","OK")))</f>
        <v/>
      </c>
    </row>
    <row r="62">
      <c r="A62" s="22" t="n"/>
      <c r="B62" s="22" t="n"/>
      <c r="C62" s="23" t="n"/>
      <c r="D62" s="25">
        <f>IF(COUNTA(A62:C62)=0,"",IF(OR(A62="",B62="",C62=""),"Cadastro incompleto",IF(COUNTIF($A$9:$A$108,A62)&gt;1,"Código duplicado","OK")))</f>
        <v/>
      </c>
    </row>
    <row r="63">
      <c r="A63" s="22" t="n"/>
      <c r="B63" s="22" t="n"/>
      <c r="C63" s="23" t="n"/>
      <c r="D63" s="24">
        <f>IF(COUNTA(A63:C63)=0,"",IF(OR(A63="",B63="",C63=""),"Cadastro incompleto",IF(COUNTIF($A$9:$A$108,A63)&gt;1,"Código duplicado","OK")))</f>
        <v/>
      </c>
    </row>
    <row r="64">
      <c r="A64" s="22" t="n"/>
      <c r="B64" s="22" t="n"/>
      <c r="C64" s="23" t="n"/>
      <c r="D64" s="25">
        <f>IF(COUNTA(A64:C64)=0,"",IF(OR(A64="",B64="",C64=""),"Cadastro incompleto",IF(COUNTIF($A$9:$A$108,A64)&gt;1,"Código duplicado","OK")))</f>
        <v/>
      </c>
    </row>
    <row r="65">
      <c r="A65" s="22" t="n"/>
      <c r="B65" s="22" t="n"/>
      <c r="C65" s="23" t="n"/>
      <c r="D65" s="24">
        <f>IF(COUNTA(A65:C65)=0,"",IF(OR(A65="",B65="",C65=""),"Cadastro incompleto",IF(COUNTIF($A$9:$A$108,A65)&gt;1,"Código duplicado","OK")))</f>
        <v/>
      </c>
    </row>
    <row r="66">
      <c r="A66" s="22" t="n"/>
      <c r="B66" s="22" t="n"/>
      <c r="C66" s="23" t="n"/>
      <c r="D66" s="25">
        <f>IF(COUNTA(A66:C66)=0,"",IF(OR(A66="",B66="",C66=""),"Cadastro incompleto",IF(COUNTIF($A$9:$A$108,A66)&gt;1,"Código duplicado","OK")))</f>
        <v/>
      </c>
    </row>
    <row r="67">
      <c r="A67" s="22" t="n"/>
      <c r="B67" s="22" t="n"/>
      <c r="C67" s="23" t="n"/>
      <c r="D67" s="24">
        <f>IF(COUNTA(A67:C67)=0,"",IF(OR(A67="",B67="",C67=""),"Cadastro incompleto",IF(COUNTIF($A$9:$A$108,A67)&gt;1,"Código duplicado","OK")))</f>
        <v/>
      </c>
    </row>
    <row r="68">
      <c r="A68" s="22" t="n"/>
      <c r="B68" s="22" t="n"/>
      <c r="C68" s="23" t="n"/>
      <c r="D68" s="25">
        <f>IF(COUNTA(A68:C68)=0,"",IF(OR(A68="",B68="",C68=""),"Cadastro incompleto",IF(COUNTIF($A$9:$A$108,A68)&gt;1,"Código duplicado","OK")))</f>
        <v/>
      </c>
    </row>
    <row r="69">
      <c r="A69" s="22" t="n"/>
      <c r="B69" s="22" t="n"/>
      <c r="C69" s="23" t="n"/>
      <c r="D69" s="24">
        <f>IF(COUNTA(A69:C69)=0,"",IF(OR(A69="",B69="",C69=""),"Cadastro incompleto",IF(COUNTIF($A$9:$A$108,A69)&gt;1,"Código duplicado","OK")))</f>
        <v/>
      </c>
    </row>
    <row r="70">
      <c r="A70" s="22" t="n"/>
      <c r="B70" s="22" t="n"/>
      <c r="C70" s="23" t="n"/>
      <c r="D70" s="25">
        <f>IF(COUNTA(A70:C70)=0,"",IF(OR(A70="",B70="",C70=""),"Cadastro incompleto",IF(COUNTIF($A$9:$A$108,A70)&gt;1,"Código duplicado","OK")))</f>
        <v/>
      </c>
    </row>
    <row r="71">
      <c r="A71" s="22" t="n"/>
      <c r="B71" s="22" t="n"/>
      <c r="C71" s="23" t="n"/>
      <c r="D71" s="24">
        <f>IF(COUNTA(A71:C71)=0,"",IF(OR(A71="",B71="",C71=""),"Cadastro incompleto",IF(COUNTIF($A$9:$A$108,A71)&gt;1,"Código duplicado","OK")))</f>
        <v/>
      </c>
    </row>
    <row r="72">
      <c r="A72" s="22" t="n"/>
      <c r="B72" s="22" t="n"/>
      <c r="C72" s="23" t="n"/>
      <c r="D72" s="25">
        <f>IF(COUNTA(A72:C72)=0,"",IF(OR(A72="",B72="",C72=""),"Cadastro incompleto",IF(COUNTIF($A$9:$A$108,A72)&gt;1,"Código duplicado","OK")))</f>
        <v/>
      </c>
    </row>
    <row r="73">
      <c r="A73" s="22" t="n"/>
      <c r="B73" s="22" t="n"/>
      <c r="C73" s="23" t="n"/>
      <c r="D73" s="24">
        <f>IF(COUNTA(A73:C73)=0,"",IF(OR(A73="",B73="",C73=""),"Cadastro incompleto",IF(COUNTIF($A$9:$A$108,A73)&gt;1,"Código duplicado","OK")))</f>
        <v/>
      </c>
    </row>
    <row r="74">
      <c r="A74" s="22" t="n"/>
      <c r="B74" s="22" t="n"/>
      <c r="C74" s="23" t="n"/>
      <c r="D74" s="25">
        <f>IF(COUNTA(A74:C74)=0,"",IF(OR(A74="",B74="",C74=""),"Cadastro incompleto",IF(COUNTIF($A$9:$A$108,A74)&gt;1,"Código duplicado","OK")))</f>
        <v/>
      </c>
    </row>
    <row r="75">
      <c r="A75" s="22" t="n"/>
      <c r="B75" s="22" t="n"/>
      <c r="C75" s="23" t="n"/>
      <c r="D75" s="24">
        <f>IF(COUNTA(A75:C75)=0,"",IF(OR(A75="",B75="",C75=""),"Cadastro incompleto",IF(COUNTIF($A$9:$A$108,A75)&gt;1,"Código duplicado","OK")))</f>
        <v/>
      </c>
    </row>
    <row r="76">
      <c r="A76" s="22" t="n"/>
      <c r="B76" s="22" t="n"/>
      <c r="C76" s="23" t="n"/>
      <c r="D76" s="25">
        <f>IF(COUNTA(A76:C76)=0,"",IF(OR(A76="",B76="",C76=""),"Cadastro incompleto",IF(COUNTIF($A$9:$A$108,A76)&gt;1,"Código duplicado","OK")))</f>
        <v/>
      </c>
    </row>
    <row r="77">
      <c r="A77" s="22" t="n"/>
      <c r="B77" s="22" t="n"/>
      <c r="C77" s="23" t="n"/>
      <c r="D77" s="24">
        <f>IF(COUNTA(A77:C77)=0,"",IF(OR(A77="",B77="",C77=""),"Cadastro incompleto",IF(COUNTIF($A$9:$A$108,A77)&gt;1,"Código duplicado","OK")))</f>
        <v/>
      </c>
    </row>
    <row r="78">
      <c r="A78" s="22" t="n"/>
      <c r="B78" s="22" t="n"/>
      <c r="C78" s="23" t="n"/>
      <c r="D78" s="25">
        <f>IF(COUNTA(A78:C78)=0,"",IF(OR(A78="",B78="",C78=""),"Cadastro incompleto",IF(COUNTIF($A$9:$A$108,A78)&gt;1,"Código duplicado","OK")))</f>
        <v/>
      </c>
    </row>
    <row r="79">
      <c r="A79" s="22" t="n"/>
      <c r="B79" s="22" t="n"/>
      <c r="C79" s="23" t="n"/>
      <c r="D79" s="24">
        <f>IF(COUNTA(A79:C79)=0,"",IF(OR(A79="",B79="",C79=""),"Cadastro incompleto",IF(COUNTIF($A$9:$A$108,A79)&gt;1,"Código duplicado","OK")))</f>
        <v/>
      </c>
    </row>
    <row r="80">
      <c r="A80" s="22" t="n"/>
      <c r="B80" s="22" t="n"/>
      <c r="C80" s="23" t="n"/>
      <c r="D80" s="25">
        <f>IF(COUNTA(A80:C80)=0,"",IF(OR(A80="",B80="",C80=""),"Cadastro incompleto",IF(COUNTIF($A$9:$A$108,A80)&gt;1,"Código duplicado","OK")))</f>
        <v/>
      </c>
    </row>
    <row r="81">
      <c r="A81" s="22" t="n"/>
      <c r="B81" s="22" t="n"/>
      <c r="C81" s="23" t="n"/>
      <c r="D81" s="24">
        <f>IF(COUNTA(A81:C81)=0,"",IF(OR(A81="",B81="",C81=""),"Cadastro incompleto",IF(COUNTIF($A$9:$A$108,A81)&gt;1,"Código duplicado","OK")))</f>
        <v/>
      </c>
    </row>
    <row r="82">
      <c r="A82" s="22" t="n"/>
      <c r="B82" s="22" t="n"/>
      <c r="C82" s="23" t="n"/>
      <c r="D82" s="25">
        <f>IF(COUNTA(A82:C82)=0,"",IF(OR(A82="",B82="",C82=""),"Cadastro incompleto",IF(COUNTIF($A$9:$A$108,A82)&gt;1,"Código duplicado","OK")))</f>
        <v/>
      </c>
    </row>
    <row r="83">
      <c r="A83" s="22" t="n"/>
      <c r="B83" s="22" t="n"/>
      <c r="C83" s="23" t="n"/>
      <c r="D83" s="24">
        <f>IF(COUNTA(A83:C83)=0,"",IF(OR(A83="",B83="",C83=""),"Cadastro incompleto",IF(COUNTIF($A$9:$A$108,A83)&gt;1,"Código duplicado","OK")))</f>
        <v/>
      </c>
    </row>
    <row r="84">
      <c r="A84" s="22" t="n"/>
      <c r="B84" s="22" t="n"/>
      <c r="C84" s="23" t="n"/>
      <c r="D84" s="25">
        <f>IF(COUNTA(A84:C84)=0,"",IF(OR(A84="",B84="",C84=""),"Cadastro incompleto",IF(COUNTIF($A$9:$A$108,A84)&gt;1,"Código duplicado","OK")))</f>
        <v/>
      </c>
    </row>
    <row r="85">
      <c r="A85" s="22" t="n"/>
      <c r="B85" s="22" t="n"/>
      <c r="C85" s="23" t="n"/>
      <c r="D85" s="24">
        <f>IF(COUNTA(A85:C85)=0,"",IF(OR(A85="",B85="",C85=""),"Cadastro incompleto",IF(COUNTIF($A$9:$A$108,A85)&gt;1,"Código duplicado","OK")))</f>
        <v/>
      </c>
    </row>
    <row r="86">
      <c r="A86" s="22" t="n"/>
      <c r="B86" s="22" t="n"/>
      <c r="C86" s="23" t="n"/>
      <c r="D86" s="25">
        <f>IF(COUNTA(A86:C86)=0,"",IF(OR(A86="",B86="",C86=""),"Cadastro incompleto",IF(COUNTIF($A$9:$A$108,A86)&gt;1,"Código duplicado","OK")))</f>
        <v/>
      </c>
    </row>
    <row r="87">
      <c r="A87" s="22" t="n"/>
      <c r="B87" s="22" t="n"/>
      <c r="C87" s="23" t="n"/>
      <c r="D87" s="24">
        <f>IF(COUNTA(A87:C87)=0,"",IF(OR(A87="",B87="",C87=""),"Cadastro incompleto",IF(COUNTIF($A$9:$A$108,A87)&gt;1,"Código duplicado","OK")))</f>
        <v/>
      </c>
    </row>
    <row r="88">
      <c r="A88" s="22" t="n"/>
      <c r="B88" s="22" t="n"/>
      <c r="C88" s="23" t="n"/>
      <c r="D88" s="25">
        <f>IF(COUNTA(A88:C88)=0,"",IF(OR(A88="",B88="",C88=""),"Cadastro incompleto",IF(COUNTIF($A$9:$A$108,A88)&gt;1,"Código duplicado","OK")))</f>
        <v/>
      </c>
    </row>
    <row r="89">
      <c r="A89" s="22" t="n"/>
      <c r="B89" s="22" t="n"/>
      <c r="C89" s="23" t="n"/>
      <c r="D89" s="24">
        <f>IF(COUNTA(A89:C89)=0,"",IF(OR(A89="",B89="",C89=""),"Cadastro incompleto",IF(COUNTIF($A$9:$A$108,A89)&gt;1,"Código duplicado","OK")))</f>
        <v/>
      </c>
    </row>
    <row r="90">
      <c r="A90" s="22" t="n"/>
      <c r="B90" s="22" t="n"/>
      <c r="C90" s="23" t="n"/>
      <c r="D90" s="25">
        <f>IF(COUNTA(A90:C90)=0,"",IF(OR(A90="",B90="",C90=""),"Cadastro incompleto",IF(COUNTIF($A$9:$A$108,A90)&gt;1,"Código duplicado","OK")))</f>
        <v/>
      </c>
    </row>
    <row r="91">
      <c r="A91" s="22" t="n"/>
      <c r="B91" s="22" t="n"/>
      <c r="C91" s="23" t="n"/>
      <c r="D91" s="24">
        <f>IF(COUNTA(A91:C91)=0,"",IF(OR(A91="",B91="",C91=""),"Cadastro incompleto",IF(COUNTIF($A$9:$A$108,A91)&gt;1,"Código duplicado","OK")))</f>
        <v/>
      </c>
    </row>
    <row r="92">
      <c r="A92" s="22" t="n"/>
      <c r="B92" s="22" t="n"/>
      <c r="C92" s="23" t="n"/>
      <c r="D92" s="25">
        <f>IF(COUNTA(A92:C92)=0,"",IF(OR(A92="",B92="",C92=""),"Cadastro incompleto",IF(COUNTIF($A$9:$A$108,A92)&gt;1,"Código duplicado","OK")))</f>
        <v/>
      </c>
    </row>
    <row r="93">
      <c r="A93" s="22" t="n"/>
      <c r="B93" s="22" t="n"/>
      <c r="C93" s="23" t="n"/>
      <c r="D93" s="24">
        <f>IF(COUNTA(A93:C93)=0,"",IF(OR(A93="",B93="",C93=""),"Cadastro incompleto",IF(COUNTIF($A$9:$A$108,A93)&gt;1,"Código duplicado","OK")))</f>
        <v/>
      </c>
    </row>
    <row r="94">
      <c r="A94" s="22" t="n"/>
      <c r="B94" s="22" t="n"/>
      <c r="C94" s="23" t="n"/>
      <c r="D94" s="25">
        <f>IF(COUNTA(A94:C94)=0,"",IF(OR(A94="",B94="",C94=""),"Cadastro incompleto",IF(COUNTIF($A$9:$A$108,A94)&gt;1,"Código duplicado","OK")))</f>
        <v/>
      </c>
    </row>
    <row r="95">
      <c r="A95" s="22" t="n"/>
      <c r="B95" s="22" t="n"/>
      <c r="C95" s="23" t="n"/>
      <c r="D95" s="24">
        <f>IF(COUNTA(A95:C95)=0,"",IF(OR(A95="",B95="",C95=""),"Cadastro incompleto",IF(COUNTIF($A$9:$A$108,A95)&gt;1,"Código duplicado","OK")))</f>
        <v/>
      </c>
    </row>
    <row r="96">
      <c r="A96" s="22" t="n"/>
      <c r="B96" s="22" t="n"/>
      <c r="C96" s="23" t="n"/>
      <c r="D96" s="25">
        <f>IF(COUNTA(A96:C96)=0,"",IF(OR(A96="",B96="",C96=""),"Cadastro incompleto",IF(COUNTIF($A$9:$A$108,A96)&gt;1,"Código duplicado","OK")))</f>
        <v/>
      </c>
    </row>
    <row r="97">
      <c r="A97" s="22" t="n"/>
      <c r="B97" s="22" t="n"/>
      <c r="C97" s="23" t="n"/>
      <c r="D97" s="24">
        <f>IF(COUNTA(A97:C97)=0,"",IF(OR(A97="",B97="",C97=""),"Cadastro incompleto",IF(COUNTIF($A$9:$A$108,A97)&gt;1,"Código duplicado","OK")))</f>
        <v/>
      </c>
    </row>
    <row r="98">
      <c r="A98" s="22" t="n"/>
      <c r="B98" s="22" t="n"/>
      <c r="C98" s="23" t="n"/>
      <c r="D98" s="25">
        <f>IF(COUNTA(A98:C98)=0,"",IF(OR(A98="",B98="",C98=""),"Cadastro incompleto",IF(COUNTIF($A$9:$A$108,A98)&gt;1,"Código duplicado","OK")))</f>
        <v/>
      </c>
    </row>
    <row r="99">
      <c r="A99" s="22" t="n"/>
      <c r="B99" s="22" t="n"/>
      <c r="C99" s="23" t="n"/>
      <c r="D99" s="24">
        <f>IF(COUNTA(A99:C99)=0,"",IF(OR(A99="",B99="",C99=""),"Cadastro incompleto",IF(COUNTIF($A$9:$A$108,A99)&gt;1,"Código duplicado","OK")))</f>
        <v/>
      </c>
    </row>
    <row r="100">
      <c r="A100" s="22" t="n"/>
      <c r="B100" s="22" t="n"/>
      <c r="C100" s="23" t="n"/>
      <c r="D100" s="25">
        <f>IF(COUNTA(A100:C100)=0,"",IF(OR(A100="",B100="",C100=""),"Cadastro incompleto",IF(COUNTIF($A$9:$A$108,A100)&gt;1,"Código duplicado","OK")))</f>
        <v/>
      </c>
    </row>
    <row r="101">
      <c r="A101" s="22" t="n"/>
      <c r="B101" s="22" t="n"/>
      <c r="C101" s="23" t="n"/>
      <c r="D101" s="24">
        <f>IF(COUNTA(A101:C101)=0,"",IF(OR(A101="",B101="",C101=""),"Cadastro incompleto",IF(COUNTIF($A$9:$A$108,A101)&gt;1,"Código duplicado","OK")))</f>
        <v/>
      </c>
    </row>
    <row r="102">
      <c r="A102" s="22" t="n"/>
      <c r="B102" s="22" t="n"/>
      <c r="C102" s="23" t="n"/>
      <c r="D102" s="25">
        <f>IF(COUNTA(A102:C102)=0,"",IF(OR(A102="",B102="",C102=""),"Cadastro incompleto",IF(COUNTIF($A$9:$A$108,A102)&gt;1,"Código duplicado","OK")))</f>
        <v/>
      </c>
    </row>
    <row r="103">
      <c r="A103" s="22" t="n"/>
      <c r="B103" s="22" t="n"/>
      <c r="C103" s="23" t="n"/>
      <c r="D103" s="24">
        <f>IF(COUNTA(A103:C103)=0,"",IF(OR(A103="",B103="",C103=""),"Cadastro incompleto",IF(COUNTIF($A$9:$A$108,A103)&gt;1,"Código duplicado","OK")))</f>
        <v/>
      </c>
    </row>
    <row r="104">
      <c r="A104" s="22" t="n"/>
      <c r="B104" s="22" t="n"/>
      <c r="C104" s="23" t="n"/>
      <c r="D104" s="25">
        <f>IF(COUNTA(A104:C104)=0,"",IF(OR(A104="",B104="",C104=""),"Cadastro incompleto",IF(COUNTIF($A$9:$A$108,A104)&gt;1,"Código duplicado","OK")))</f>
        <v/>
      </c>
    </row>
    <row r="105">
      <c r="A105" s="22" t="n"/>
      <c r="B105" s="22" t="n"/>
      <c r="C105" s="23" t="n"/>
      <c r="D105" s="24">
        <f>IF(COUNTA(A105:C105)=0,"",IF(OR(A105="",B105="",C105=""),"Cadastro incompleto",IF(COUNTIF($A$9:$A$108,A105)&gt;1,"Código duplicado","OK")))</f>
        <v/>
      </c>
    </row>
    <row r="106">
      <c r="A106" s="22" t="n"/>
      <c r="B106" s="22" t="n"/>
      <c r="C106" s="23" t="n"/>
      <c r="D106" s="25">
        <f>IF(COUNTA(A106:C106)=0,"",IF(OR(A106="",B106="",C106=""),"Cadastro incompleto",IF(COUNTIF($A$9:$A$108,A106)&gt;1,"Código duplicado","OK")))</f>
        <v/>
      </c>
    </row>
    <row r="107">
      <c r="A107" s="22" t="n"/>
      <c r="B107" s="22" t="n"/>
      <c r="C107" s="23" t="n"/>
      <c r="D107" s="24">
        <f>IF(COUNTA(A107:C107)=0,"",IF(OR(A107="",B107="",C107=""),"Cadastro incompleto",IF(COUNTIF($A$9:$A$108,A107)&gt;1,"Código duplicado","OK")))</f>
        <v/>
      </c>
    </row>
    <row r="108">
      <c r="A108" s="22" t="n"/>
      <c r="B108" s="22" t="n"/>
      <c r="C108" s="23" t="n"/>
      <c r="D108" s="25">
        <f>IF(COUNTA(A108:C108)=0,"",IF(OR(A108="",B108="",C108=""),"Cadastro incompleto",IF(COUNTIF($A$9:$A$108,A108)&gt;1,"Código duplicado","OK")))</f>
        <v/>
      </c>
    </row>
  </sheetData>
  <autoFilter ref="A8:D108"/>
  <mergeCells count="1">
    <mergeCell ref="A1:D1"/>
  </mergeCells>
  <conditionalFormatting sqref="B3:B4">
    <cfRule type="expression" priority="1" dxfId="0">
      <formula>=$B$3&gt;$B$4</formula>
    </cfRule>
  </conditionalFormatting>
  <conditionalFormatting sqref="D9:D108">
    <cfRule type="expression" priority="2" dxfId="0">
      <formula>=OR($D9="Cadastro incompleto",$D9="Código duplicado")</formula>
    </cfRule>
    <cfRule type="expression" priority="3" dxfId="1">
      <formula>=$D9="OK"</formula>
    </cfRule>
  </conditionalFormatting>
  <dataValidations count="4">
    <dataValidation sqref="B3:B4" showDropDown="0" showInputMessage="0" showErrorMessage="1" allowBlank="0" errorTitle="Data inválida" error="Informe uma data válida." type="date" operator="between">
      <formula1>DATE(2020,1,1)</formula1>
      <formula2>DATE(2100,12,31)</formula2>
    </dataValidation>
    <dataValidation sqref="B5" showDropDown="0" showInputMessage="0" showErrorMessage="1" allowBlank="0" errorTitle="Tolerância inválida" error="Informe uma tolerância entre 0,00% e 100,00%." type="decimal" operator="between">
      <formula1>0</formula1>
      <formula2>1</formula2>
    </dataValidation>
    <dataValidation sqref="A9:A108" showDropDown="0" showInputMessage="0" showErrorMessage="1" allowBlank="0" errorTitle="Código duplicado" error="Informe um código administrativo único." type="custom">
      <formula1>=OR(A9="",COUNTIF($A$9:$A$108,A9)=1)</formula1>
    </dataValidation>
    <dataValidation sqref="C9:C108" showDropDown="0" showInputMessage="0" showErrorMessage="1" allowBlank="0" errorTitle="Natureza inválida" error="Selecione Receita ou Despesa." type="list">
      <formula1>"Receita,Despesa"</formula1>
    </dataValidation>
  </dataValidations>
  <pageMargins left="0.3" right="0.3" top="0.5" bottom="0.5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504"/>
  <sheetViews>
    <sheetView showGridLines="0" showRowColHeaders="1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8" customWidth="1" min="2" max="2"/>
    <col width="38" customWidth="1" min="3" max="3"/>
    <col width="15" customWidth="1" min="4" max="4"/>
    <col width="16" customWidth="1" min="5" max="5"/>
    <col width="16" customWidth="1" min="6" max="6"/>
    <col width="16" customWidth="1" min="7" max="7"/>
    <col width="13" customWidth="1" min="8" max="8"/>
    <col width="23" customWidth="1" min="9" max="9"/>
    <col width="34" customWidth="1" min="10" max="10"/>
    <col width="48" customWidth="1" min="11" max="11"/>
  </cols>
  <sheetData>
    <row r="1" ht="28" customHeight="1">
      <c r="A1" s="1" t="inlineStr">
        <is>
          <t>Registros mensais — orçado e realizado</t>
        </is>
      </c>
    </row>
    <row r="2" ht="28" customHeight="1">
      <c r="A2" s="18" t="inlineStr">
        <is>
          <t>Uma linha por competência mensal e código de conta, somente com valores agregados.</t>
        </is>
      </c>
    </row>
    <row r="3" ht="28" customHeight="1">
      <c r="A3" s="26" t="inlineStr">
        <is>
          <t>Células amarelas são entradas manuais. Não inclua dados pessoais, contrapartes ou pagamentos individuais.</t>
        </is>
      </c>
    </row>
    <row r="4" ht="30" customHeight="1">
      <c r="A4" s="5" t="inlineStr">
        <is>
          <t>Competência</t>
        </is>
      </c>
      <c r="B4" s="5" t="inlineStr">
        <is>
          <t>Código da conta</t>
        </is>
      </c>
      <c r="C4" s="5" t="inlineStr">
        <is>
          <t>Conta</t>
        </is>
      </c>
      <c r="D4" s="5" t="inlineStr">
        <is>
          <t>Natureza</t>
        </is>
      </c>
      <c r="E4" s="5" t="inlineStr">
        <is>
          <t>Orçado</t>
        </is>
      </c>
      <c r="F4" s="5" t="inlineStr">
        <is>
          <t>Realizado</t>
        </is>
      </c>
      <c r="G4" s="5" t="inlineStr">
        <is>
          <t>Desvio R$</t>
        </is>
      </c>
      <c r="H4" s="5" t="inlineStr">
        <is>
          <t>Desvio %</t>
        </is>
      </c>
      <c r="I4" s="5" t="inlineStr">
        <is>
          <t>Avaliação</t>
        </is>
      </c>
      <c r="J4" s="5" t="inlineStr">
        <is>
          <t>Consistência</t>
        </is>
      </c>
      <c r="K4" s="5" t="inlineStr">
        <is>
          <t>Observação administrativa</t>
        </is>
      </c>
    </row>
    <row r="5">
      <c r="A5" s="37" t="n">
        <v>46023</v>
      </c>
      <c r="B5" s="23" t="inlineStr">
        <is>
          <t>EX-R01</t>
        </is>
      </c>
      <c r="C5" s="27">
        <f>IF($B5="","",IFERROR(VLOOKUP($B5,Premissas!$A$9:$C$108,2,FALSE),"Código não cadastrado"))</f>
        <v/>
      </c>
      <c r="D5" s="24">
        <f>IF($B5="","",IFERROR(VLOOKUP($B5,Premissas!$A$9:$C$108,3,FALSE),""))</f>
        <v/>
      </c>
      <c r="E5" s="38" t="n">
        <v>50000</v>
      </c>
      <c r="F5" s="38" t="n">
        <v>49000</v>
      </c>
      <c r="G5" s="39">
        <f>IF(OR($E5="",$F5=""),"",$F5-$E5)</f>
        <v/>
      </c>
      <c r="H5" s="30">
        <f>IF(OR($E5="",$F5="",$E5=0),"",IFERROR($G5/$E5,""))</f>
        <v/>
      </c>
      <c r="I5" s="24">
        <f>IF(OR($B5="",$E5="",$F5=""),"",IF(AND($E5=0,$F5=0),"Sem movimento",IF(AND($E5=0,$F5&lt;&gt;0),"Sem base orçada",IF($D5="Despesa",IF($F5&gt;$E5*(1+Premissas!$B$5),"Fora da tolerância",IF($F5&lt;$E5*(1-Premissas!$B$5),"Favorável","Dentro da tolerância")),IF($D5="Receita",IF($F5&lt;$E5*(1-Premissas!$B$5),"Fora da tolerância",IF($F5&gt;$E5*(1+Premissas!$B$5),"Favorável","Dentro da tolerância")),"Verificar cadastro")))))</f>
        <v/>
      </c>
      <c r="J5" s="31">
        <f>IF(AND($A5="",$B5="",$E5="",$F5=""),"",IF(OR($A5="",$B5="",$E5="",$F5=""),"Preenchimento incompleto",IF($C5="Código não cadastrado","Código não cadastrado",IF(COUNTIFS($A$5:$A$504,$A5,$B$5:$B$504,$B5)&gt;1,"Competência e código duplicados","OK"))))</f>
        <v/>
      </c>
      <c r="K5" s="32" t="inlineStr">
        <is>
          <t>EXEMPLO FICTÍCIO — substituir antes do uso.</t>
        </is>
      </c>
    </row>
    <row r="6">
      <c r="A6" s="37" t="n">
        <v>46054</v>
      </c>
      <c r="B6" s="23" t="inlineStr">
        <is>
          <t>EX-R01</t>
        </is>
      </c>
      <c r="C6" s="13">
        <f>IF($B6="","",IFERROR(VLOOKUP($B6,Premissas!$A$9:$C$108,2,FALSE),"Código não cadastrado"))</f>
        <v/>
      </c>
      <c r="D6" s="25">
        <f>IF($B6="","",IFERROR(VLOOKUP($B6,Premissas!$A$9:$C$108,3,FALSE),""))</f>
        <v/>
      </c>
      <c r="E6" s="38" t="n">
        <v>50000</v>
      </c>
      <c r="F6" s="38" t="n">
        <v>51000</v>
      </c>
      <c r="G6" s="35">
        <f>IF(OR($E6="",$F6=""),"",$F6-$E6)</f>
        <v/>
      </c>
      <c r="H6" s="14">
        <f>IF(OR($E6="",$F6="",$E6=0),"",IFERROR($G6/$E6,""))</f>
        <v/>
      </c>
      <c r="I6" s="25">
        <f>IF(OR($B6="",$E6="",$F6=""),"",IF(AND($E6=0,$F6=0),"Sem movimento",IF(AND($E6=0,$F6&lt;&gt;0),"Sem base orçada",IF($D6="Despesa",IF($F6&gt;$E6*(1+Premissas!$B$5),"Fora da tolerância",IF($F6&lt;$E6*(1-Premissas!$B$5),"Favorável","Dentro da tolerância")),IF($D6="Receita",IF($F6&lt;$E6*(1-Premissas!$B$5),"Fora da tolerância",IF($F6&gt;$E6*(1+Premissas!$B$5),"Favorável","Dentro da tolerância")),"Verificar cadastro")))))</f>
        <v/>
      </c>
      <c r="J6" s="4">
        <f>IF(AND($A6="",$B6="",$E6="",$F6=""),"",IF(OR($A6="",$B6="",$E6="",$F6=""),"Preenchimento incompleto",IF($C6="Código não cadastrado","Código não cadastrado",IF(COUNTIFS($A$5:$A$504,$A6,$B$5:$B$504,$B6)&gt;1,"Competência e código duplicados","OK"))))</f>
        <v/>
      </c>
      <c r="K6" s="32" t="inlineStr">
        <is>
          <t>EXEMPLO FICTÍCIO — substituir antes do uso.</t>
        </is>
      </c>
    </row>
    <row r="7">
      <c r="A7" s="37" t="n">
        <v>46023</v>
      </c>
      <c r="B7" s="23" t="inlineStr">
        <is>
          <t>EX-R02</t>
        </is>
      </c>
      <c r="C7" s="27">
        <f>IF($B7="","",IFERROR(VLOOKUP($B7,Premissas!$A$9:$C$108,2,FALSE),"Código não cadastrado"))</f>
        <v/>
      </c>
      <c r="D7" s="24">
        <f>IF($B7="","",IFERROR(VLOOKUP($B7,Premissas!$A$9:$C$108,3,FALSE),""))</f>
        <v/>
      </c>
      <c r="E7" s="38" t="n">
        <v>2500</v>
      </c>
      <c r="F7" s="38" t="n">
        <v>2700</v>
      </c>
      <c r="G7" s="39">
        <f>IF(OR($E7="",$F7=""),"",$F7-$E7)</f>
        <v/>
      </c>
      <c r="H7" s="30">
        <f>IF(OR($E7="",$F7="",$E7=0),"",IFERROR($G7/$E7,""))</f>
        <v/>
      </c>
      <c r="I7" s="24">
        <f>IF(OR($B7="",$E7="",$F7=""),"",IF(AND($E7=0,$F7=0),"Sem movimento",IF(AND($E7=0,$F7&lt;&gt;0),"Sem base orçada",IF($D7="Despesa",IF($F7&gt;$E7*(1+Premissas!$B$5),"Fora da tolerância",IF($F7&lt;$E7*(1-Premissas!$B$5),"Favorável","Dentro da tolerância")),IF($D7="Receita",IF($F7&lt;$E7*(1-Premissas!$B$5),"Fora da tolerância",IF($F7&gt;$E7*(1+Premissas!$B$5),"Favorável","Dentro da tolerância")),"Verificar cadastro")))))</f>
        <v/>
      </c>
      <c r="J7" s="31">
        <f>IF(AND($A7="",$B7="",$E7="",$F7=""),"",IF(OR($A7="",$B7="",$E7="",$F7=""),"Preenchimento incompleto",IF($C7="Código não cadastrado","Código não cadastrado",IF(COUNTIFS($A$5:$A$504,$A7,$B$5:$B$504,$B7)&gt;1,"Competência e código duplicados","OK"))))</f>
        <v/>
      </c>
      <c r="K7" s="32" t="inlineStr">
        <is>
          <t>EXEMPLO FICTÍCIO — substituir antes do uso.</t>
        </is>
      </c>
    </row>
    <row r="8">
      <c r="A8" s="37" t="n">
        <v>46023</v>
      </c>
      <c r="B8" s="23" t="inlineStr">
        <is>
          <t>EX-D01</t>
        </is>
      </c>
      <c r="C8" s="13">
        <f>IF($B8="","",IFERROR(VLOOKUP($B8,Premissas!$A$9:$C$108,2,FALSE),"Código não cadastrado"))</f>
        <v/>
      </c>
      <c r="D8" s="25">
        <f>IF($B8="","",IFERROR(VLOOKUP($B8,Premissas!$A$9:$C$108,3,FALSE),""))</f>
        <v/>
      </c>
      <c r="E8" s="38" t="n">
        <v>7500</v>
      </c>
      <c r="F8" s="38" t="n">
        <v>8400</v>
      </c>
      <c r="G8" s="35">
        <f>IF(OR($E8="",$F8=""),"",$F8-$E8)</f>
        <v/>
      </c>
      <c r="H8" s="14">
        <f>IF(OR($E8="",$F8="",$E8=0),"",IFERROR($G8/$E8,""))</f>
        <v/>
      </c>
      <c r="I8" s="25">
        <f>IF(OR($B8="",$E8="",$F8=""),"",IF(AND($E8=0,$F8=0),"Sem movimento",IF(AND($E8=0,$F8&lt;&gt;0),"Sem base orçada",IF($D8="Despesa",IF($F8&gt;$E8*(1+Premissas!$B$5),"Fora da tolerância",IF($F8&lt;$E8*(1-Premissas!$B$5),"Favorável","Dentro da tolerância")),IF($D8="Receita",IF($F8&lt;$E8*(1-Premissas!$B$5),"Fora da tolerância",IF($F8&gt;$E8*(1+Premissas!$B$5),"Favorável","Dentro da tolerância")),"Verificar cadastro")))))</f>
        <v/>
      </c>
      <c r="J8" s="4">
        <f>IF(AND($A8="",$B8="",$E8="",$F8=""),"",IF(OR($A8="",$B8="",$E8="",$F8=""),"Preenchimento incompleto",IF($C8="Código não cadastrado","Código não cadastrado",IF(COUNTIFS($A$5:$A$504,$A8,$B$5:$B$504,$B8)&gt;1,"Competência e código duplicados","OK"))))</f>
        <v/>
      </c>
      <c r="K8" s="32" t="inlineStr">
        <is>
          <t>EXEMPLO FICTÍCIO — substituir antes do uso.</t>
        </is>
      </c>
    </row>
    <row r="9">
      <c r="A9" s="37" t="n">
        <v>46054</v>
      </c>
      <c r="B9" s="23" t="inlineStr">
        <is>
          <t>EX-D01</t>
        </is>
      </c>
      <c r="C9" s="27">
        <f>IF($B9="","",IFERROR(VLOOKUP($B9,Premissas!$A$9:$C$108,2,FALSE),"Código não cadastrado"))</f>
        <v/>
      </c>
      <c r="D9" s="24">
        <f>IF($B9="","",IFERROR(VLOOKUP($B9,Premissas!$A$9:$C$108,3,FALSE),""))</f>
        <v/>
      </c>
      <c r="E9" s="38" t="n">
        <v>7500</v>
      </c>
      <c r="F9" s="38" t="n">
        <v>7800</v>
      </c>
      <c r="G9" s="39">
        <f>IF(OR($E9="",$F9=""),"",$F9-$E9)</f>
        <v/>
      </c>
      <c r="H9" s="30">
        <f>IF(OR($E9="",$F9="",$E9=0),"",IFERROR($G9/$E9,""))</f>
        <v/>
      </c>
      <c r="I9" s="24">
        <f>IF(OR($B9="",$E9="",$F9=""),"",IF(AND($E9=0,$F9=0),"Sem movimento",IF(AND($E9=0,$F9&lt;&gt;0),"Sem base orçada",IF($D9="Despesa",IF($F9&gt;$E9*(1+Premissas!$B$5),"Fora da tolerância",IF($F9&lt;$E9*(1-Premissas!$B$5),"Favorável","Dentro da tolerância")),IF($D9="Receita",IF($F9&lt;$E9*(1-Premissas!$B$5),"Fora da tolerância",IF($F9&gt;$E9*(1+Premissas!$B$5),"Favorável","Dentro da tolerância")),"Verificar cadastro")))))</f>
        <v/>
      </c>
      <c r="J9" s="31">
        <f>IF(AND($A9="",$B9="",$E9="",$F9=""),"",IF(OR($A9="",$B9="",$E9="",$F9=""),"Preenchimento incompleto",IF($C9="Código não cadastrado","Código não cadastrado",IF(COUNTIFS($A$5:$A$504,$A9,$B$5:$B$504,$B9)&gt;1,"Competência e código duplicados","OK"))))</f>
        <v/>
      </c>
      <c r="K9" s="32" t="inlineStr">
        <is>
          <t>EXEMPLO FICTÍCIO — substituir antes do uso.</t>
        </is>
      </c>
    </row>
    <row r="10">
      <c r="A10" s="37" t="n">
        <v>46023</v>
      </c>
      <c r="B10" s="23" t="inlineStr">
        <is>
          <t>EX-D02</t>
        </is>
      </c>
      <c r="C10" s="13">
        <f>IF($B10="","",IFERROR(VLOOKUP($B10,Premissas!$A$9:$C$108,2,FALSE),"Código não cadastrado"))</f>
        <v/>
      </c>
      <c r="D10" s="25">
        <f>IF($B10="","",IFERROR(VLOOKUP($B10,Premissas!$A$9:$C$108,3,FALSE),""))</f>
        <v/>
      </c>
      <c r="E10" s="38" t="n">
        <v>6200</v>
      </c>
      <c r="F10" s="38" t="n">
        <v>5900</v>
      </c>
      <c r="G10" s="35">
        <f>IF(OR($E10="",$F10=""),"",$F10-$E10)</f>
        <v/>
      </c>
      <c r="H10" s="14">
        <f>IF(OR($E10="",$F10="",$E10=0),"",IFERROR($G10/$E10,""))</f>
        <v/>
      </c>
      <c r="I10" s="25">
        <f>IF(OR($B10="",$E10="",$F10=""),"",IF(AND($E10=0,$F10=0),"Sem movimento",IF(AND($E10=0,$F10&lt;&gt;0),"Sem base orçada",IF($D10="Despesa",IF($F10&gt;$E10*(1+Premissas!$B$5),"Fora da tolerância",IF($F10&lt;$E10*(1-Premissas!$B$5),"Favorável","Dentro da tolerância")),IF($D10="Receita",IF($F10&lt;$E10*(1-Premissas!$B$5),"Fora da tolerância",IF($F10&gt;$E10*(1+Premissas!$B$5),"Favorável","Dentro da tolerância")),"Verificar cadastro")))))</f>
        <v/>
      </c>
      <c r="J10" s="4">
        <f>IF(AND($A10="",$B10="",$E10="",$F10=""),"",IF(OR($A10="",$B10="",$E10="",$F10=""),"Preenchimento incompleto",IF($C10="Código não cadastrado","Código não cadastrado",IF(COUNTIFS($A$5:$A$504,$A10,$B$5:$B$504,$B10)&gt;1,"Competência e código duplicados","OK"))))</f>
        <v/>
      </c>
      <c r="K10" s="32" t="inlineStr">
        <is>
          <t>EXEMPLO FICTÍCIO — substituir antes do uso.</t>
        </is>
      </c>
    </row>
    <row r="11">
      <c r="A11" s="37" t="n">
        <v>46023</v>
      </c>
      <c r="B11" s="23" t="inlineStr">
        <is>
          <t>EX-D03</t>
        </is>
      </c>
      <c r="C11" s="27">
        <f>IF($B11="","",IFERROR(VLOOKUP($B11,Premissas!$A$9:$C$108,2,FALSE),"Código não cadastrado"))</f>
        <v/>
      </c>
      <c r="D11" s="24">
        <f>IF($B11="","",IFERROR(VLOOKUP($B11,Premissas!$A$9:$C$108,3,FALSE),""))</f>
        <v/>
      </c>
      <c r="E11" s="38" t="n">
        <v>4000</v>
      </c>
      <c r="F11" s="38" t="n">
        <v>3800</v>
      </c>
      <c r="G11" s="39">
        <f>IF(OR($E11="",$F11=""),"",$F11-$E11)</f>
        <v/>
      </c>
      <c r="H11" s="30">
        <f>IF(OR($E11="",$F11="",$E11=0),"",IFERROR($G11/$E11,""))</f>
        <v/>
      </c>
      <c r="I11" s="24">
        <f>IF(OR($B11="",$E11="",$F11=""),"",IF(AND($E11=0,$F11=0),"Sem movimento",IF(AND($E11=0,$F11&lt;&gt;0),"Sem base orçada",IF($D11="Despesa",IF($F11&gt;$E11*(1+Premissas!$B$5),"Fora da tolerância",IF($F11&lt;$E11*(1-Premissas!$B$5),"Favorável","Dentro da tolerância")),IF($D11="Receita",IF($F11&lt;$E11*(1-Premissas!$B$5),"Fora da tolerância",IF($F11&gt;$E11*(1+Premissas!$B$5),"Favorável","Dentro da tolerância")),"Verificar cadastro")))))</f>
        <v/>
      </c>
      <c r="J11" s="31">
        <f>IF(AND($A11="",$B11="",$E11="",$F11=""),"",IF(OR($A11="",$B11="",$E11="",$F11=""),"Preenchimento incompleto",IF($C11="Código não cadastrado","Código não cadastrado",IF(COUNTIFS($A$5:$A$504,$A11,$B$5:$B$504,$B11)&gt;1,"Competência e código duplicados","OK"))))</f>
        <v/>
      </c>
      <c r="K11" s="32" t="inlineStr">
        <is>
          <t>EXEMPLO FICTÍCIO — substituir antes do uso.</t>
        </is>
      </c>
    </row>
    <row r="12">
      <c r="A12" s="37" t="n">
        <v>46023</v>
      </c>
      <c r="B12" s="23" t="inlineStr">
        <is>
          <t>EX-D04</t>
        </is>
      </c>
      <c r="C12" s="13">
        <f>IF($B12="","",IFERROR(VLOOKUP($B12,Premissas!$A$9:$C$108,2,FALSE),"Código não cadastrado"))</f>
        <v/>
      </c>
      <c r="D12" s="25">
        <f>IF($B12="","",IFERROR(VLOOKUP($B12,Premissas!$A$9:$C$108,3,FALSE),""))</f>
        <v/>
      </c>
      <c r="E12" s="38" t="n">
        <v>9000</v>
      </c>
      <c r="F12" s="38" t="n">
        <v>9300</v>
      </c>
      <c r="G12" s="35">
        <f>IF(OR($E12="",$F12=""),"",$F12-$E12)</f>
        <v/>
      </c>
      <c r="H12" s="14">
        <f>IF(OR($E12="",$F12="",$E12=0),"",IFERROR($G12/$E12,""))</f>
        <v/>
      </c>
      <c r="I12" s="25">
        <f>IF(OR($B12="",$E12="",$F12=""),"",IF(AND($E12=0,$F12=0),"Sem movimento",IF(AND($E12=0,$F12&lt;&gt;0),"Sem base orçada",IF($D12="Despesa",IF($F12&gt;$E12*(1+Premissas!$B$5),"Fora da tolerância",IF($F12&lt;$E12*(1-Premissas!$B$5),"Favorável","Dentro da tolerância")),IF($D12="Receita",IF($F12&lt;$E12*(1-Premissas!$B$5),"Fora da tolerância",IF($F12&gt;$E12*(1+Premissas!$B$5),"Favorável","Dentro da tolerância")),"Verificar cadastro")))))</f>
        <v/>
      </c>
      <c r="J12" s="4">
        <f>IF(AND($A12="",$B12="",$E12="",$F12=""),"",IF(OR($A12="",$B12="",$E12="",$F12=""),"Preenchimento incompleto",IF($C12="Código não cadastrado","Código não cadastrado",IF(COUNTIFS($A$5:$A$504,$A12,$B$5:$B$504,$B12)&gt;1,"Competência e código duplicados","OK"))))</f>
        <v/>
      </c>
      <c r="K12" s="32" t="inlineStr">
        <is>
          <t>EXEMPLO FICTÍCIO — substituir antes do uso.</t>
        </is>
      </c>
    </row>
    <row r="13">
      <c r="A13" s="37" t="n">
        <v>46023</v>
      </c>
      <c r="B13" s="23" t="inlineStr">
        <is>
          <t>EX-D06</t>
        </is>
      </c>
      <c r="C13" s="27">
        <f>IF($B13="","",IFERROR(VLOOKUP($B13,Premissas!$A$9:$C$108,2,FALSE),"Código não cadastrado"))</f>
        <v/>
      </c>
      <c r="D13" s="24">
        <f>IF($B13="","",IFERROR(VLOOKUP($B13,Premissas!$A$9:$C$108,3,FALSE),""))</f>
        <v/>
      </c>
      <c r="E13" s="38" t="n">
        <v>1500</v>
      </c>
      <c r="F13" s="38" t="n">
        <v>1900</v>
      </c>
      <c r="G13" s="39">
        <f>IF(OR($E13="",$F13=""),"",$F13-$E13)</f>
        <v/>
      </c>
      <c r="H13" s="30">
        <f>IF(OR($E13="",$F13="",$E13=0),"",IFERROR($G13/$E13,""))</f>
        <v/>
      </c>
      <c r="I13" s="24">
        <f>IF(OR($B13="",$E13="",$F13=""),"",IF(AND($E13=0,$F13=0),"Sem movimento",IF(AND($E13=0,$F13&lt;&gt;0),"Sem base orçada",IF($D13="Despesa",IF($F13&gt;$E13*(1+Premissas!$B$5),"Fora da tolerância",IF($F13&lt;$E13*(1-Premissas!$B$5),"Favorável","Dentro da tolerância")),IF($D13="Receita",IF($F13&lt;$E13*(1-Premissas!$B$5),"Fora da tolerância",IF($F13&gt;$E13*(1+Premissas!$B$5),"Favorável","Dentro da tolerância")),"Verificar cadastro")))))</f>
        <v/>
      </c>
      <c r="J13" s="31">
        <f>IF(AND($A13="",$B13="",$E13="",$F13=""),"",IF(OR($A13="",$B13="",$E13="",$F13=""),"Preenchimento incompleto",IF($C13="Código não cadastrado","Código não cadastrado",IF(COUNTIFS($A$5:$A$504,$A13,$B$5:$B$504,$B13)&gt;1,"Competência e código duplicados","OK"))))</f>
        <v/>
      </c>
      <c r="K13" s="32" t="inlineStr">
        <is>
          <t>EXEMPLO FICTÍCIO — substituir antes do uso.</t>
        </is>
      </c>
    </row>
    <row r="14">
      <c r="A14" s="37" t="n">
        <v>46023</v>
      </c>
      <c r="B14" s="23" t="inlineStr">
        <is>
          <t>EX-D08</t>
        </is>
      </c>
      <c r="C14" s="13">
        <f>IF($B14="","",IFERROR(VLOOKUP($B14,Premissas!$A$9:$C$108,2,FALSE),"Código não cadastrado"))</f>
        <v/>
      </c>
      <c r="D14" s="25">
        <f>IF($B14="","",IFERROR(VLOOKUP($B14,Premissas!$A$9:$C$108,3,FALSE),""))</f>
        <v/>
      </c>
      <c r="E14" s="38" t="n">
        <v>1800</v>
      </c>
      <c r="F14" s="38" t="n">
        <v>1600</v>
      </c>
      <c r="G14" s="35">
        <f>IF(OR($E14="",$F14=""),"",$F14-$E14)</f>
        <v/>
      </c>
      <c r="H14" s="14">
        <f>IF(OR($E14="",$F14="",$E14=0),"",IFERROR($G14/$E14,""))</f>
        <v/>
      </c>
      <c r="I14" s="25">
        <f>IF(OR($B14="",$E14="",$F14=""),"",IF(AND($E14=0,$F14=0),"Sem movimento",IF(AND($E14=0,$F14&lt;&gt;0),"Sem base orçada",IF($D14="Despesa",IF($F14&gt;$E14*(1+Premissas!$B$5),"Fora da tolerância",IF($F14&lt;$E14*(1-Premissas!$B$5),"Favorável","Dentro da tolerância")),IF($D14="Receita",IF($F14&lt;$E14*(1-Premissas!$B$5),"Fora da tolerância",IF($F14&gt;$E14*(1+Premissas!$B$5),"Favorável","Dentro da tolerância")),"Verificar cadastro")))))</f>
        <v/>
      </c>
      <c r="J14" s="4">
        <f>IF(AND($A14="",$B14="",$E14="",$F14=""),"",IF(OR($A14="",$B14="",$E14="",$F14=""),"Preenchimento incompleto",IF($C14="Código não cadastrado","Código não cadastrado",IF(COUNTIFS($A$5:$A$504,$A14,$B$5:$B$504,$B14)&gt;1,"Competência e código duplicados","OK"))))</f>
        <v/>
      </c>
      <c r="K14" s="32" t="inlineStr">
        <is>
          <t>EXEMPLO FICTÍCIO — substituir antes do uso.</t>
        </is>
      </c>
    </row>
    <row r="15">
      <c r="A15" s="37" t="n"/>
      <c r="B15" s="23" t="n"/>
      <c r="C15" s="27">
        <f>IF($B15="","",IFERROR(VLOOKUP($B15,Premissas!$A$9:$C$108,2,FALSE),"Código não cadastrado"))</f>
        <v/>
      </c>
      <c r="D15" s="24">
        <f>IF($B15="","",IFERROR(VLOOKUP($B15,Premissas!$A$9:$C$108,3,FALSE),""))</f>
        <v/>
      </c>
      <c r="E15" s="38" t="n"/>
      <c r="F15" s="38" t="n"/>
      <c r="G15" s="39">
        <f>IF(OR($E15="",$F15=""),"",$F15-$E15)</f>
        <v/>
      </c>
      <c r="H15" s="30">
        <f>IF(OR($E15="",$F15="",$E15=0),"",IFERROR($G15/$E15,""))</f>
        <v/>
      </c>
      <c r="I15" s="24">
        <f>IF(OR($B15="",$E15="",$F15=""),"",IF(AND($E15=0,$F15=0),"Sem movimento",IF(AND($E15=0,$F15&lt;&gt;0),"Sem base orçada",IF($D15="Despesa",IF($F15&gt;$E15*(1+Premissas!$B$5),"Fora da tolerância",IF($F15&lt;$E15*(1-Premissas!$B$5),"Favorável","Dentro da tolerância")),IF($D15="Receita",IF($F15&lt;$E15*(1-Premissas!$B$5),"Fora da tolerância",IF($F15&gt;$E15*(1+Premissas!$B$5),"Favorável","Dentro da tolerância")),"Verificar cadastro")))))</f>
        <v/>
      </c>
      <c r="J15" s="31">
        <f>IF(AND($A15="",$B15="",$E15="",$F15=""),"",IF(OR($A15="",$B15="",$E15="",$F15=""),"Preenchimento incompleto",IF($C15="Código não cadastrado","Código não cadastrado",IF(COUNTIFS($A$5:$A$504,$A15,$B$5:$B$504,$B15)&gt;1,"Competência e código duplicados","OK"))))</f>
        <v/>
      </c>
      <c r="K15" s="32" t="n"/>
    </row>
    <row r="16">
      <c r="A16" s="37" t="n"/>
      <c r="B16" s="23" t="n"/>
      <c r="C16" s="13">
        <f>IF($B16="","",IFERROR(VLOOKUP($B16,Premissas!$A$9:$C$108,2,FALSE),"Código não cadastrado"))</f>
        <v/>
      </c>
      <c r="D16" s="25">
        <f>IF($B16="","",IFERROR(VLOOKUP($B16,Premissas!$A$9:$C$108,3,FALSE),""))</f>
        <v/>
      </c>
      <c r="E16" s="38" t="n"/>
      <c r="F16" s="38" t="n"/>
      <c r="G16" s="35">
        <f>IF(OR($E16="",$F16=""),"",$F16-$E16)</f>
        <v/>
      </c>
      <c r="H16" s="14">
        <f>IF(OR($E16="",$F16="",$E16=0),"",IFERROR($G16/$E16,""))</f>
        <v/>
      </c>
      <c r="I16" s="25">
        <f>IF(OR($B16="",$E16="",$F16=""),"",IF(AND($E16=0,$F16=0),"Sem movimento",IF(AND($E16=0,$F16&lt;&gt;0),"Sem base orçada",IF($D16="Despesa",IF($F16&gt;$E16*(1+Premissas!$B$5),"Fora da tolerância",IF($F16&lt;$E16*(1-Premissas!$B$5),"Favorável","Dentro da tolerância")),IF($D16="Receita",IF($F16&lt;$E16*(1-Premissas!$B$5),"Fora da tolerância",IF($F16&gt;$E16*(1+Premissas!$B$5),"Favorável","Dentro da tolerância")),"Verificar cadastro")))))</f>
        <v/>
      </c>
      <c r="J16" s="4">
        <f>IF(AND($A16="",$B16="",$E16="",$F16=""),"",IF(OR($A16="",$B16="",$E16="",$F16=""),"Preenchimento incompleto",IF($C16="Código não cadastrado","Código não cadastrado",IF(COUNTIFS($A$5:$A$504,$A16,$B$5:$B$504,$B16)&gt;1,"Competência e código duplicados","OK"))))</f>
        <v/>
      </c>
      <c r="K16" s="32" t="n"/>
    </row>
    <row r="17">
      <c r="A17" s="37" t="n"/>
      <c r="B17" s="23" t="n"/>
      <c r="C17" s="27">
        <f>IF($B17="","",IFERROR(VLOOKUP($B17,Premissas!$A$9:$C$108,2,FALSE),"Código não cadastrado"))</f>
        <v/>
      </c>
      <c r="D17" s="24">
        <f>IF($B17="","",IFERROR(VLOOKUP($B17,Premissas!$A$9:$C$108,3,FALSE),""))</f>
        <v/>
      </c>
      <c r="E17" s="38" t="n"/>
      <c r="F17" s="38" t="n"/>
      <c r="G17" s="39">
        <f>IF(OR($E17="",$F17=""),"",$F17-$E17)</f>
        <v/>
      </c>
      <c r="H17" s="30">
        <f>IF(OR($E17="",$F17="",$E17=0),"",IFERROR($G17/$E17,""))</f>
        <v/>
      </c>
      <c r="I17" s="24">
        <f>IF(OR($B17="",$E17="",$F17=""),"",IF(AND($E17=0,$F17=0),"Sem movimento",IF(AND($E17=0,$F17&lt;&gt;0),"Sem base orçada",IF($D17="Despesa",IF($F17&gt;$E17*(1+Premissas!$B$5),"Fora da tolerância",IF($F17&lt;$E17*(1-Premissas!$B$5),"Favorável","Dentro da tolerância")),IF($D17="Receita",IF($F17&lt;$E17*(1-Premissas!$B$5),"Fora da tolerância",IF($F17&gt;$E17*(1+Premissas!$B$5),"Favorável","Dentro da tolerância")),"Verificar cadastro")))))</f>
        <v/>
      </c>
      <c r="J17" s="31">
        <f>IF(AND($A17="",$B17="",$E17="",$F17=""),"",IF(OR($A17="",$B17="",$E17="",$F17=""),"Preenchimento incompleto",IF($C17="Código não cadastrado","Código não cadastrado",IF(COUNTIFS($A$5:$A$504,$A17,$B$5:$B$504,$B17)&gt;1,"Competência e código duplicados","OK"))))</f>
        <v/>
      </c>
      <c r="K17" s="32" t="n"/>
    </row>
    <row r="18">
      <c r="A18" s="37" t="n"/>
      <c r="B18" s="23" t="n"/>
      <c r="C18" s="13">
        <f>IF($B18="","",IFERROR(VLOOKUP($B18,Premissas!$A$9:$C$108,2,FALSE),"Código não cadastrado"))</f>
        <v/>
      </c>
      <c r="D18" s="25">
        <f>IF($B18="","",IFERROR(VLOOKUP($B18,Premissas!$A$9:$C$108,3,FALSE),""))</f>
        <v/>
      </c>
      <c r="E18" s="38" t="n"/>
      <c r="F18" s="38" t="n"/>
      <c r="G18" s="35">
        <f>IF(OR($E18="",$F18=""),"",$F18-$E18)</f>
        <v/>
      </c>
      <c r="H18" s="14">
        <f>IF(OR($E18="",$F18="",$E18=0),"",IFERROR($G18/$E18,""))</f>
        <v/>
      </c>
      <c r="I18" s="25">
        <f>IF(OR($B18="",$E18="",$F18=""),"",IF(AND($E18=0,$F18=0),"Sem movimento",IF(AND($E18=0,$F18&lt;&gt;0),"Sem base orçada",IF($D18="Despesa",IF($F18&gt;$E18*(1+Premissas!$B$5),"Fora da tolerância",IF($F18&lt;$E18*(1-Premissas!$B$5),"Favorável","Dentro da tolerância")),IF($D18="Receita",IF($F18&lt;$E18*(1-Premissas!$B$5),"Fora da tolerância",IF($F18&gt;$E18*(1+Premissas!$B$5),"Favorável","Dentro da tolerância")),"Verificar cadastro")))))</f>
        <v/>
      </c>
      <c r="J18" s="4">
        <f>IF(AND($A18="",$B18="",$E18="",$F18=""),"",IF(OR($A18="",$B18="",$E18="",$F18=""),"Preenchimento incompleto",IF($C18="Código não cadastrado","Código não cadastrado",IF(COUNTIFS($A$5:$A$504,$A18,$B$5:$B$504,$B18)&gt;1,"Competência e código duplicados","OK"))))</f>
        <v/>
      </c>
      <c r="K18" s="32" t="n"/>
    </row>
    <row r="19">
      <c r="A19" s="37" t="n"/>
      <c r="B19" s="23" t="n"/>
      <c r="C19" s="27">
        <f>IF($B19="","",IFERROR(VLOOKUP($B19,Premissas!$A$9:$C$108,2,FALSE),"Código não cadastrado"))</f>
        <v/>
      </c>
      <c r="D19" s="24">
        <f>IF($B19="","",IFERROR(VLOOKUP($B19,Premissas!$A$9:$C$108,3,FALSE),""))</f>
        <v/>
      </c>
      <c r="E19" s="38" t="n"/>
      <c r="F19" s="38" t="n"/>
      <c r="G19" s="39">
        <f>IF(OR($E19="",$F19=""),"",$F19-$E19)</f>
        <v/>
      </c>
      <c r="H19" s="30">
        <f>IF(OR($E19="",$F19="",$E19=0),"",IFERROR($G19/$E19,""))</f>
        <v/>
      </c>
      <c r="I19" s="24">
        <f>IF(OR($B19="",$E19="",$F19=""),"",IF(AND($E19=0,$F19=0),"Sem movimento",IF(AND($E19=0,$F19&lt;&gt;0),"Sem base orçada",IF($D19="Despesa",IF($F19&gt;$E19*(1+Premissas!$B$5),"Fora da tolerância",IF($F19&lt;$E19*(1-Premissas!$B$5),"Favorável","Dentro da tolerância")),IF($D19="Receita",IF($F19&lt;$E19*(1-Premissas!$B$5),"Fora da tolerância",IF($F19&gt;$E19*(1+Premissas!$B$5),"Favorável","Dentro da tolerância")),"Verificar cadastro")))))</f>
        <v/>
      </c>
      <c r="J19" s="31">
        <f>IF(AND($A19="",$B19="",$E19="",$F19=""),"",IF(OR($A19="",$B19="",$E19="",$F19=""),"Preenchimento incompleto",IF($C19="Código não cadastrado","Código não cadastrado",IF(COUNTIFS($A$5:$A$504,$A19,$B$5:$B$504,$B19)&gt;1,"Competência e código duplicados","OK"))))</f>
        <v/>
      </c>
      <c r="K19" s="32" t="n"/>
    </row>
    <row r="20">
      <c r="A20" s="37" t="n"/>
      <c r="B20" s="23" t="n"/>
      <c r="C20" s="13">
        <f>IF($B20="","",IFERROR(VLOOKUP($B20,Premissas!$A$9:$C$108,2,FALSE),"Código não cadastrado"))</f>
        <v/>
      </c>
      <c r="D20" s="25">
        <f>IF($B20="","",IFERROR(VLOOKUP($B20,Premissas!$A$9:$C$108,3,FALSE),""))</f>
        <v/>
      </c>
      <c r="E20" s="38" t="n"/>
      <c r="F20" s="38" t="n"/>
      <c r="G20" s="35">
        <f>IF(OR($E20="",$F20=""),"",$F20-$E20)</f>
        <v/>
      </c>
      <c r="H20" s="14">
        <f>IF(OR($E20="",$F20="",$E20=0),"",IFERROR($G20/$E20,""))</f>
        <v/>
      </c>
      <c r="I20" s="25">
        <f>IF(OR($B20="",$E20="",$F20=""),"",IF(AND($E20=0,$F20=0),"Sem movimento",IF(AND($E20=0,$F20&lt;&gt;0),"Sem base orçada",IF($D20="Despesa",IF($F20&gt;$E20*(1+Premissas!$B$5),"Fora da tolerância",IF($F20&lt;$E20*(1-Premissas!$B$5),"Favorável","Dentro da tolerância")),IF($D20="Receita",IF($F20&lt;$E20*(1-Premissas!$B$5),"Fora da tolerância",IF($F20&gt;$E20*(1+Premissas!$B$5),"Favorável","Dentro da tolerância")),"Verificar cadastro")))))</f>
        <v/>
      </c>
      <c r="J20" s="4">
        <f>IF(AND($A20="",$B20="",$E20="",$F20=""),"",IF(OR($A20="",$B20="",$E20="",$F20=""),"Preenchimento incompleto",IF($C20="Código não cadastrado","Código não cadastrado",IF(COUNTIFS($A$5:$A$504,$A20,$B$5:$B$504,$B20)&gt;1,"Competência e código duplicados","OK"))))</f>
        <v/>
      </c>
      <c r="K20" s="32" t="n"/>
    </row>
    <row r="21">
      <c r="A21" s="37" t="n"/>
      <c r="B21" s="23" t="n"/>
      <c r="C21" s="27">
        <f>IF($B21="","",IFERROR(VLOOKUP($B21,Premissas!$A$9:$C$108,2,FALSE),"Código não cadastrado"))</f>
        <v/>
      </c>
      <c r="D21" s="24">
        <f>IF($B21="","",IFERROR(VLOOKUP($B21,Premissas!$A$9:$C$108,3,FALSE),""))</f>
        <v/>
      </c>
      <c r="E21" s="38" t="n"/>
      <c r="F21" s="38" t="n"/>
      <c r="G21" s="39">
        <f>IF(OR($E21="",$F21=""),"",$F21-$E21)</f>
        <v/>
      </c>
      <c r="H21" s="30">
        <f>IF(OR($E21="",$F21="",$E21=0),"",IFERROR($G21/$E21,""))</f>
        <v/>
      </c>
      <c r="I21" s="24">
        <f>IF(OR($B21="",$E21="",$F21=""),"",IF(AND($E21=0,$F21=0),"Sem movimento",IF(AND($E21=0,$F21&lt;&gt;0),"Sem base orçada",IF($D21="Despesa",IF($F21&gt;$E21*(1+Premissas!$B$5),"Fora da tolerância",IF($F21&lt;$E21*(1-Premissas!$B$5),"Favorável","Dentro da tolerância")),IF($D21="Receita",IF($F21&lt;$E21*(1-Premissas!$B$5),"Fora da tolerância",IF($F21&gt;$E21*(1+Premissas!$B$5),"Favorável","Dentro da tolerância")),"Verificar cadastro")))))</f>
        <v/>
      </c>
      <c r="J21" s="31">
        <f>IF(AND($A21="",$B21="",$E21="",$F21=""),"",IF(OR($A21="",$B21="",$E21="",$F21=""),"Preenchimento incompleto",IF($C21="Código não cadastrado","Código não cadastrado",IF(COUNTIFS($A$5:$A$504,$A21,$B$5:$B$504,$B21)&gt;1,"Competência e código duplicados","OK"))))</f>
        <v/>
      </c>
      <c r="K21" s="32" t="n"/>
    </row>
    <row r="22">
      <c r="A22" s="37" t="n"/>
      <c r="B22" s="23" t="n"/>
      <c r="C22" s="13">
        <f>IF($B22="","",IFERROR(VLOOKUP($B22,Premissas!$A$9:$C$108,2,FALSE),"Código não cadastrado"))</f>
        <v/>
      </c>
      <c r="D22" s="25">
        <f>IF($B22="","",IFERROR(VLOOKUP($B22,Premissas!$A$9:$C$108,3,FALSE),""))</f>
        <v/>
      </c>
      <c r="E22" s="38" t="n"/>
      <c r="F22" s="38" t="n"/>
      <c r="G22" s="35">
        <f>IF(OR($E22="",$F22=""),"",$F22-$E22)</f>
        <v/>
      </c>
      <c r="H22" s="14">
        <f>IF(OR($E22="",$F22="",$E22=0),"",IFERROR($G22/$E22,""))</f>
        <v/>
      </c>
      <c r="I22" s="25">
        <f>IF(OR($B22="",$E22="",$F22=""),"",IF(AND($E22=0,$F22=0),"Sem movimento",IF(AND($E22=0,$F22&lt;&gt;0),"Sem base orçada",IF($D22="Despesa",IF($F22&gt;$E22*(1+Premissas!$B$5),"Fora da tolerância",IF($F22&lt;$E22*(1-Premissas!$B$5),"Favorável","Dentro da tolerância")),IF($D22="Receita",IF($F22&lt;$E22*(1-Premissas!$B$5),"Fora da tolerância",IF($F22&gt;$E22*(1+Premissas!$B$5),"Favorável","Dentro da tolerância")),"Verificar cadastro")))))</f>
        <v/>
      </c>
      <c r="J22" s="4">
        <f>IF(AND($A22="",$B22="",$E22="",$F22=""),"",IF(OR($A22="",$B22="",$E22="",$F22=""),"Preenchimento incompleto",IF($C22="Código não cadastrado","Código não cadastrado",IF(COUNTIFS($A$5:$A$504,$A22,$B$5:$B$504,$B22)&gt;1,"Competência e código duplicados","OK"))))</f>
        <v/>
      </c>
      <c r="K22" s="32" t="n"/>
    </row>
    <row r="23">
      <c r="A23" s="37" t="n"/>
      <c r="B23" s="23" t="n"/>
      <c r="C23" s="27">
        <f>IF($B23="","",IFERROR(VLOOKUP($B23,Premissas!$A$9:$C$108,2,FALSE),"Código não cadastrado"))</f>
        <v/>
      </c>
      <c r="D23" s="24">
        <f>IF($B23="","",IFERROR(VLOOKUP($B23,Premissas!$A$9:$C$108,3,FALSE),""))</f>
        <v/>
      </c>
      <c r="E23" s="38" t="n"/>
      <c r="F23" s="38" t="n"/>
      <c r="G23" s="39">
        <f>IF(OR($E23="",$F23=""),"",$F23-$E23)</f>
        <v/>
      </c>
      <c r="H23" s="30">
        <f>IF(OR($E23="",$F23="",$E23=0),"",IFERROR($G23/$E23,""))</f>
        <v/>
      </c>
      <c r="I23" s="24">
        <f>IF(OR($B23="",$E23="",$F23=""),"",IF(AND($E23=0,$F23=0),"Sem movimento",IF(AND($E23=0,$F23&lt;&gt;0),"Sem base orçada",IF($D23="Despesa",IF($F23&gt;$E23*(1+Premissas!$B$5),"Fora da tolerância",IF($F23&lt;$E23*(1-Premissas!$B$5),"Favorável","Dentro da tolerância")),IF($D23="Receita",IF($F23&lt;$E23*(1-Premissas!$B$5),"Fora da tolerância",IF($F23&gt;$E23*(1+Premissas!$B$5),"Favorável","Dentro da tolerância")),"Verificar cadastro")))))</f>
        <v/>
      </c>
      <c r="J23" s="31">
        <f>IF(AND($A23="",$B23="",$E23="",$F23=""),"",IF(OR($A23="",$B23="",$E23="",$F23=""),"Preenchimento incompleto",IF($C23="Código não cadastrado","Código não cadastrado",IF(COUNTIFS($A$5:$A$504,$A23,$B$5:$B$504,$B23)&gt;1,"Competência e código duplicados","OK"))))</f>
        <v/>
      </c>
      <c r="K23" s="32" t="n"/>
    </row>
    <row r="24">
      <c r="A24" s="37" t="n"/>
      <c r="B24" s="23" t="n"/>
      <c r="C24" s="13">
        <f>IF($B24="","",IFERROR(VLOOKUP($B24,Premissas!$A$9:$C$108,2,FALSE),"Código não cadastrado"))</f>
        <v/>
      </c>
      <c r="D24" s="25">
        <f>IF($B24="","",IFERROR(VLOOKUP($B24,Premissas!$A$9:$C$108,3,FALSE),""))</f>
        <v/>
      </c>
      <c r="E24" s="38" t="n"/>
      <c r="F24" s="38" t="n"/>
      <c r="G24" s="35">
        <f>IF(OR($E24="",$F24=""),"",$F24-$E24)</f>
        <v/>
      </c>
      <c r="H24" s="14">
        <f>IF(OR($E24="",$F24="",$E24=0),"",IFERROR($G24/$E24,""))</f>
        <v/>
      </c>
      <c r="I24" s="25">
        <f>IF(OR($B24="",$E24="",$F24=""),"",IF(AND($E24=0,$F24=0),"Sem movimento",IF(AND($E24=0,$F24&lt;&gt;0),"Sem base orçada",IF($D24="Despesa",IF($F24&gt;$E24*(1+Premissas!$B$5),"Fora da tolerância",IF($F24&lt;$E24*(1-Premissas!$B$5),"Favorável","Dentro da tolerância")),IF($D24="Receita",IF($F24&lt;$E24*(1-Premissas!$B$5),"Fora da tolerância",IF($F24&gt;$E24*(1+Premissas!$B$5),"Favorável","Dentro da tolerância")),"Verificar cadastro")))))</f>
        <v/>
      </c>
      <c r="J24" s="4">
        <f>IF(AND($A24="",$B24="",$E24="",$F24=""),"",IF(OR($A24="",$B24="",$E24="",$F24=""),"Preenchimento incompleto",IF($C24="Código não cadastrado","Código não cadastrado",IF(COUNTIFS($A$5:$A$504,$A24,$B$5:$B$504,$B24)&gt;1,"Competência e código duplicados","OK"))))</f>
        <v/>
      </c>
      <c r="K24" s="32" t="n"/>
    </row>
    <row r="25">
      <c r="A25" s="37" t="n"/>
      <c r="B25" s="23" t="n"/>
      <c r="C25" s="27">
        <f>IF($B25="","",IFERROR(VLOOKUP($B25,Premissas!$A$9:$C$108,2,FALSE),"Código não cadastrado"))</f>
        <v/>
      </c>
      <c r="D25" s="24">
        <f>IF($B25="","",IFERROR(VLOOKUP($B25,Premissas!$A$9:$C$108,3,FALSE),""))</f>
        <v/>
      </c>
      <c r="E25" s="38" t="n"/>
      <c r="F25" s="38" t="n"/>
      <c r="G25" s="39">
        <f>IF(OR($E25="",$F25=""),"",$F25-$E25)</f>
        <v/>
      </c>
      <c r="H25" s="30">
        <f>IF(OR($E25="",$F25="",$E25=0),"",IFERROR($G25/$E25,""))</f>
        <v/>
      </c>
      <c r="I25" s="24">
        <f>IF(OR($B25="",$E25="",$F25=""),"",IF(AND($E25=0,$F25=0),"Sem movimento",IF(AND($E25=0,$F25&lt;&gt;0),"Sem base orçada",IF($D25="Despesa",IF($F25&gt;$E25*(1+Premissas!$B$5),"Fora da tolerância",IF($F25&lt;$E25*(1-Premissas!$B$5),"Favorável","Dentro da tolerância")),IF($D25="Receita",IF($F25&lt;$E25*(1-Premissas!$B$5),"Fora da tolerância",IF($F25&gt;$E25*(1+Premissas!$B$5),"Favorável","Dentro da tolerância")),"Verificar cadastro")))))</f>
        <v/>
      </c>
      <c r="J25" s="31">
        <f>IF(AND($A25="",$B25="",$E25="",$F25=""),"",IF(OR($A25="",$B25="",$E25="",$F25=""),"Preenchimento incompleto",IF($C25="Código não cadastrado","Código não cadastrado",IF(COUNTIFS($A$5:$A$504,$A25,$B$5:$B$504,$B25)&gt;1,"Competência e código duplicados","OK"))))</f>
        <v/>
      </c>
      <c r="K25" s="32" t="n"/>
    </row>
    <row r="26">
      <c r="A26" s="37" t="n"/>
      <c r="B26" s="23" t="n"/>
      <c r="C26" s="13">
        <f>IF($B26="","",IFERROR(VLOOKUP($B26,Premissas!$A$9:$C$108,2,FALSE),"Código não cadastrado"))</f>
        <v/>
      </c>
      <c r="D26" s="25">
        <f>IF($B26="","",IFERROR(VLOOKUP($B26,Premissas!$A$9:$C$108,3,FALSE),""))</f>
        <v/>
      </c>
      <c r="E26" s="38" t="n"/>
      <c r="F26" s="38" t="n"/>
      <c r="G26" s="35">
        <f>IF(OR($E26="",$F26=""),"",$F26-$E26)</f>
        <v/>
      </c>
      <c r="H26" s="14">
        <f>IF(OR($E26="",$F26="",$E26=0),"",IFERROR($G26/$E26,""))</f>
        <v/>
      </c>
      <c r="I26" s="25">
        <f>IF(OR($B26="",$E26="",$F26=""),"",IF(AND($E26=0,$F26=0),"Sem movimento",IF(AND($E26=0,$F26&lt;&gt;0),"Sem base orçada",IF($D26="Despesa",IF($F26&gt;$E26*(1+Premissas!$B$5),"Fora da tolerância",IF($F26&lt;$E26*(1-Premissas!$B$5),"Favorável","Dentro da tolerância")),IF($D26="Receita",IF($F26&lt;$E26*(1-Premissas!$B$5),"Fora da tolerância",IF($F26&gt;$E26*(1+Premissas!$B$5),"Favorável","Dentro da tolerância")),"Verificar cadastro")))))</f>
        <v/>
      </c>
      <c r="J26" s="4">
        <f>IF(AND($A26="",$B26="",$E26="",$F26=""),"",IF(OR($A26="",$B26="",$E26="",$F26=""),"Preenchimento incompleto",IF($C26="Código não cadastrado","Código não cadastrado",IF(COUNTIFS($A$5:$A$504,$A26,$B$5:$B$504,$B26)&gt;1,"Competência e código duplicados","OK"))))</f>
        <v/>
      </c>
      <c r="K26" s="32" t="n"/>
    </row>
    <row r="27">
      <c r="A27" s="37" t="n"/>
      <c r="B27" s="23" t="n"/>
      <c r="C27" s="27">
        <f>IF($B27="","",IFERROR(VLOOKUP($B27,Premissas!$A$9:$C$108,2,FALSE),"Código não cadastrado"))</f>
        <v/>
      </c>
      <c r="D27" s="24">
        <f>IF($B27="","",IFERROR(VLOOKUP($B27,Premissas!$A$9:$C$108,3,FALSE),""))</f>
        <v/>
      </c>
      <c r="E27" s="38" t="n"/>
      <c r="F27" s="38" t="n"/>
      <c r="G27" s="39">
        <f>IF(OR($E27="",$F27=""),"",$F27-$E27)</f>
        <v/>
      </c>
      <c r="H27" s="30">
        <f>IF(OR($E27="",$F27="",$E27=0),"",IFERROR($G27/$E27,""))</f>
        <v/>
      </c>
      <c r="I27" s="24">
        <f>IF(OR($B27="",$E27="",$F27=""),"",IF(AND($E27=0,$F27=0),"Sem movimento",IF(AND($E27=0,$F27&lt;&gt;0),"Sem base orçada",IF($D27="Despesa",IF($F27&gt;$E27*(1+Premissas!$B$5),"Fora da tolerância",IF($F27&lt;$E27*(1-Premissas!$B$5),"Favorável","Dentro da tolerância")),IF($D27="Receita",IF($F27&lt;$E27*(1-Premissas!$B$5),"Fora da tolerância",IF($F27&gt;$E27*(1+Premissas!$B$5),"Favorável","Dentro da tolerância")),"Verificar cadastro")))))</f>
        <v/>
      </c>
      <c r="J27" s="31">
        <f>IF(AND($A27="",$B27="",$E27="",$F27=""),"",IF(OR($A27="",$B27="",$E27="",$F27=""),"Preenchimento incompleto",IF($C27="Código não cadastrado","Código não cadastrado",IF(COUNTIFS($A$5:$A$504,$A27,$B$5:$B$504,$B27)&gt;1,"Competência e código duplicados","OK"))))</f>
        <v/>
      </c>
      <c r="K27" s="32" t="n"/>
    </row>
    <row r="28">
      <c r="A28" s="37" t="n"/>
      <c r="B28" s="23" t="n"/>
      <c r="C28" s="13">
        <f>IF($B28="","",IFERROR(VLOOKUP($B28,Premissas!$A$9:$C$108,2,FALSE),"Código não cadastrado"))</f>
        <v/>
      </c>
      <c r="D28" s="25">
        <f>IF($B28="","",IFERROR(VLOOKUP($B28,Premissas!$A$9:$C$108,3,FALSE),""))</f>
        <v/>
      </c>
      <c r="E28" s="38" t="n"/>
      <c r="F28" s="38" t="n"/>
      <c r="G28" s="35">
        <f>IF(OR($E28="",$F28=""),"",$F28-$E28)</f>
        <v/>
      </c>
      <c r="H28" s="14">
        <f>IF(OR($E28="",$F28="",$E28=0),"",IFERROR($G28/$E28,""))</f>
        <v/>
      </c>
      <c r="I28" s="25">
        <f>IF(OR($B28="",$E28="",$F28=""),"",IF(AND($E28=0,$F28=0),"Sem movimento",IF(AND($E28=0,$F28&lt;&gt;0),"Sem base orçada",IF($D28="Despesa",IF($F28&gt;$E28*(1+Premissas!$B$5),"Fora da tolerância",IF($F28&lt;$E28*(1-Premissas!$B$5),"Favorável","Dentro da tolerância")),IF($D28="Receita",IF($F28&lt;$E28*(1-Premissas!$B$5),"Fora da tolerância",IF($F28&gt;$E28*(1+Premissas!$B$5),"Favorável","Dentro da tolerância")),"Verificar cadastro")))))</f>
        <v/>
      </c>
      <c r="J28" s="4">
        <f>IF(AND($A28="",$B28="",$E28="",$F28=""),"",IF(OR($A28="",$B28="",$E28="",$F28=""),"Preenchimento incompleto",IF($C28="Código não cadastrado","Código não cadastrado",IF(COUNTIFS($A$5:$A$504,$A28,$B$5:$B$504,$B28)&gt;1,"Competência e código duplicados","OK"))))</f>
        <v/>
      </c>
      <c r="K28" s="32" t="n"/>
    </row>
    <row r="29">
      <c r="A29" s="37" t="n"/>
      <c r="B29" s="23" t="n"/>
      <c r="C29" s="27">
        <f>IF($B29="","",IFERROR(VLOOKUP($B29,Premissas!$A$9:$C$108,2,FALSE),"Código não cadastrado"))</f>
        <v/>
      </c>
      <c r="D29" s="24">
        <f>IF($B29="","",IFERROR(VLOOKUP($B29,Premissas!$A$9:$C$108,3,FALSE),""))</f>
        <v/>
      </c>
      <c r="E29" s="38" t="n"/>
      <c r="F29" s="38" t="n"/>
      <c r="G29" s="39">
        <f>IF(OR($E29="",$F29=""),"",$F29-$E29)</f>
        <v/>
      </c>
      <c r="H29" s="30">
        <f>IF(OR($E29="",$F29="",$E29=0),"",IFERROR($G29/$E29,""))</f>
        <v/>
      </c>
      <c r="I29" s="24">
        <f>IF(OR($B29="",$E29="",$F29=""),"",IF(AND($E29=0,$F29=0),"Sem movimento",IF(AND($E29=0,$F29&lt;&gt;0),"Sem base orçada",IF($D29="Despesa",IF($F29&gt;$E29*(1+Premissas!$B$5),"Fora da tolerância",IF($F29&lt;$E29*(1-Premissas!$B$5),"Favorável","Dentro da tolerância")),IF($D29="Receita",IF($F29&lt;$E29*(1-Premissas!$B$5),"Fora da tolerância",IF($F29&gt;$E29*(1+Premissas!$B$5),"Favorável","Dentro da tolerância")),"Verificar cadastro")))))</f>
        <v/>
      </c>
      <c r="J29" s="31">
        <f>IF(AND($A29="",$B29="",$E29="",$F29=""),"",IF(OR($A29="",$B29="",$E29="",$F29=""),"Preenchimento incompleto",IF($C29="Código não cadastrado","Código não cadastrado",IF(COUNTIFS($A$5:$A$504,$A29,$B$5:$B$504,$B29)&gt;1,"Competência e código duplicados","OK"))))</f>
        <v/>
      </c>
      <c r="K29" s="32" t="n"/>
    </row>
    <row r="30">
      <c r="A30" s="37" t="n"/>
      <c r="B30" s="23" t="n"/>
      <c r="C30" s="13">
        <f>IF($B30="","",IFERROR(VLOOKUP($B30,Premissas!$A$9:$C$108,2,FALSE),"Código não cadastrado"))</f>
        <v/>
      </c>
      <c r="D30" s="25">
        <f>IF($B30="","",IFERROR(VLOOKUP($B30,Premissas!$A$9:$C$108,3,FALSE),""))</f>
        <v/>
      </c>
      <c r="E30" s="38" t="n"/>
      <c r="F30" s="38" t="n"/>
      <c r="G30" s="35">
        <f>IF(OR($E30="",$F30=""),"",$F30-$E30)</f>
        <v/>
      </c>
      <c r="H30" s="14">
        <f>IF(OR($E30="",$F30="",$E30=0),"",IFERROR($G30/$E30,""))</f>
        <v/>
      </c>
      <c r="I30" s="25">
        <f>IF(OR($B30="",$E30="",$F30=""),"",IF(AND($E30=0,$F30=0),"Sem movimento",IF(AND($E30=0,$F30&lt;&gt;0),"Sem base orçada",IF($D30="Despesa",IF($F30&gt;$E30*(1+Premissas!$B$5),"Fora da tolerância",IF($F30&lt;$E30*(1-Premissas!$B$5),"Favorável","Dentro da tolerância")),IF($D30="Receita",IF($F30&lt;$E30*(1-Premissas!$B$5),"Fora da tolerância",IF($F30&gt;$E30*(1+Premissas!$B$5),"Favorável","Dentro da tolerância")),"Verificar cadastro")))))</f>
        <v/>
      </c>
      <c r="J30" s="4">
        <f>IF(AND($A30="",$B30="",$E30="",$F30=""),"",IF(OR($A30="",$B30="",$E30="",$F30=""),"Preenchimento incompleto",IF($C30="Código não cadastrado","Código não cadastrado",IF(COUNTIFS($A$5:$A$504,$A30,$B$5:$B$504,$B30)&gt;1,"Competência e código duplicados","OK"))))</f>
        <v/>
      </c>
      <c r="K30" s="32" t="n"/>
    </row>
    <row r="31">
      <c r="A31" s="37" t="n"/>
      <c r="B31" s="23" t="n"/>
      <c r="C31" s="27">
        <f>IF($B31="","",IFERROR(VLOOKUP($B31,Premissas!$A$9:$C$108,2,FALSE),"Código não cadastrado"))</f>
        <v/>
      </c>
      <c r="D31" s="24">
        <f>IF($B31="","",IFERROR(VLOOKUP($B31,Premissas!$A$9:$C$108,3,FALSE),""))</f>
        <v/>
      </c>
      <c r="E31" s="38" t="n"/>
      <c r="F31" s="38" t="n"/>
      <c r="G31" s="39">
        <f>IF(OR($E31="",$F31=""),"",$F31-$E31)</f>
        <v/>
      </c>
      <c r="H31" s="30">
        <f>IF(OR($E31="",$F31="",$E31=0),"",IFERROR($G31/$E31,""))</f>
        <v/>
      </c>
      <c r="I31" s="24">
        <f>IF(OR($B31="",$E31="",$F31=""),"",IF(AND($E31=0,$F31=0),"Sem movimento",IF(AND($E31=0,$F31&lt;&gt;0),"Sem base orçada",IF($D31="Despesa",IF($F31&gt;$E31*(1+Premissas!$B$5),"Fora da tolerância",IF($F31&lt;$E31*(1-Premissas!$B$5),"Favorável","Dentro da tolerância")),IF($D31="Receita",IF($F31&lt;$E31*(1-Premissas!$B$5),"Fora da tolerância",IF($F31&gt;$E31*(1+Premissas!$B$5),"Favorável","Dentro da tolerância")),"Verificar cadastro")))))</f>
        <v/>
      </c>
      <c r="J31" s="31">
        <f>IF(AND($A31="",$B31="",$E31="",$F31=""),"",IF(OR($A31="",$B31="",$E31="",$F31=""),"Preenchimento incompleto",IF($C31="Código não cadastrado","Código não cadastrado",IF(COUNTIFS($A$5:$A$504,$A31,$B$5:$B$504,$B31)&gt;1,"Competência e código duplicados","OK"))))</f>
        <v/>
      </c>
      <c r="K31" s="32" t="n"/>
    </row>
    <row r="32">
      <c r="A32" s="37" t="n"/>
      <c r="B32" s="23" t="n"/>
      <c r="C32" s="13">
        <f>IF($B32="","",IFERROR(VLOOKUP($B32,Premissas!$A$9:$C$108,2,FALSE),"Código não cadastrado"))</f>
        <v/>
      </c>
      <c r="D32" s="25">
        <f>IF($B32="","",IFERROR(VLOOKUP($B32,Premissas!$A$9:$C$108,3,FALSE),""))</f>
        <v/>
      </c>
      <c r="E32" s="38" t="n"/>
      <c r="F32" s="38" t="n"/>
      <c r="G32" s="35">
        <f>IF(OR($E32="",$F32=""),"",$F32-$E32)</f>
        <v/>
      </c>
      <c r="H32" s="14">
        <f>IF(OR($E32="",$F32="",$E32=0),"",IFERROR($G32/$E32,""))</f>
        <v/>
      </c>
      <c r="I32" s="25">
        <f>IF(OR($B32="",$E32="",$F32=""),"",IF(AND($E32=0,$F32=0),"Sem movimento",IF(AND($E32=0,$F32&lt;&gt;0),"Sem base orçada",IF($D32="Despesa",IF($F32&gt;$E32*(1+Premissas!$B$5),"Fora da tolerância",IF($F32&lt;$E32*(1-Premissas!$B$5),"Favorável","Dentro da tolerância")),IF($D32="Receita",IF($F32&lt;$E32*(1-Premissas!$B$5),"Fora da tolerância",IF($F32&gt;$E32*(1+Premissas!$B$5),"Favorável","Dentro da tolerância")),"Verificar cadastro")))))</f>
        <v/>
      </c>
      <c r="J32" s="4">
        <f>IF(AND($A32="",$B32="",$E32="",$F32=""),"",IF(OR($A32="",$B32="",$E32="",$F32=""),"Preenchimento incompleto",IF($C32="Código não cadastrado","Código não cadastrado",IF(COUNTIFS($A$5:$A$504,$A32,$B$5:$B$504,$B32)&gt;1,"Competência e código duplicados","OK"))))</f>
        <v/>
      </c>
      <c r="K32" s="32" t="n"/>
    </row>
    <row r="33">
      <c r="A33" s="37" t="n"/>
      <c r="B33" s="23" t="n"/>
      <c r="C33" s="27">
        <f>IF($B33="","",IFERROR(VLOOKUP($B33,Premissas!$A$9:$C$108,2,FALSE),"Código não cadastrado"))</f>
        <v/>
      </c>
      <c r="D33" s="24">
        <f>IF($B33="","",IFERROR(VLOOKUP($B33,Premissas!$A$9:$C$108,3,FALSE),""))</f>
        <v/>
      </c>
      <c r="E33" s="38" t="n"/>
      <c r="F33" s="38" t="n"/>
      <c r="G33" s="39">
        <f>IF(OR($E33="",$F33=""),"",$F33-$E33)</f>
        <v/>
      </c>
      <c r="H33" s="30">
        <f>IF(OR($E33="",$F33="",$E33=0),"",IFERROR($G33/$E33,""))</f>
        <v/>
      </c>
      <c r="I33" s="24">
        <f>IF(OR($B33="",$E33="",$F33=""),"",IF(AND($E33=0,$F33=0),"Sem movimento",IF(AND($E33=0,$F33&lt;&gt;0),"Sem base orçada",IF($D33="Despesa",IF($F33&gt;$E33*(1+Premissas!$B$5),"Fora da tolerância",IF($F33&lt;$E33*(1-Premissas!$B$5),"Favorável","Dentro da tolerância")),IF($D33="Receita",IF($F33&lt;$E33*(1-Premissas!$B$5),"Fora da tolerância",IF($F33&gt;$E33*(1+Premissas!$B$5),"Favorável","Dentro da tolerância")),"Verificar cadastro")))))</f>
        <v/>
      </c>
      <c r="J33" s="31">
        <f>IF(AND($A33="",$B33="",$E33="",$F33=""),"",IF(OR($A33="",$B33="",$E33="",$F33=""),"Preenchimento incompleto",IF($C33="Código não cadastrado","Código não cadastrado",IF(COUNTIFS($A$5:$A$504,$A33,$B$5:$B$504,$B33)&gt;1,"Competência e código duplicados","OK"))))</f>
        <v/>
      </c>
      <c r="K33" s="32" t="n"/>
    </row>
    <row r="34">
      <c r="A34" s="37" t="n"/>
      <c r="B34" s="23" t="n"/>
      <c r="C34" s="13">
        <f>IF($B34="","",IFERROR(VLOOKUP($B34,Premissas!$A$9:$C$108,2,FALSE),"Código não cadastrado"))</f>
        <v/>
      </c>
      <c r="D34" s="25">
        <f>IF($B34="","",IFERROR(VLOOKUP($B34,Premissas!$A$9:$C$108,3,FALSE),""))</f>
        <v/>
      </c>
      <c r="E34" s="38" t="n"/>
      <c r="F34" s="38" t="n"/>
      <c r="G34" s="35">
        <f>IF(OR($E34="",$F34=""),"",$F34-$E34)</f>
        <v/>
      </c>
      <c r="H34" s="14">
        <f>IF(OR($E34="",$F34="",$E34=0),"",IFERROR($G34/$E34,""))</f>
        <v/>
      </c>
      <c r="I34" s="25">
        <f>IF(OR($B34="",$E34="",$F34=""),"",IF(AND($E34=0,$F34=0),"Sem movimento",IF(AND($E34=0,$F34&lt;&gt;0),"Sem base orçada",IF($D34="Despesa",IF($F34&gt;$E34*(1+Premissas!$B$5),"Fora da tolerância",IF($F34&lt;$E34*(1-Premissas!$B$5),"Favorável","Dentro da tolerância")),IF($D34="Receita",IF($F34&lt;$E34*(1-Premissas!$B$5),"Fora da tolerância",IF($F34&gt;$E34*(1+Premissas!$B$5),"Favorável","Dentro da tolerância")),"Verificar cadastro")))))</f>
        <v/>
      </c>
      <c r="J34" s="4">
        <f>IF(AND($A34="",$B34="",$E34="",$F34=""),"",IF(OR($A34="",$B34="",$E34="",$F34=""),"Preenchimento incompleto",IF($C34="Código não cadastrado","Código não cadastrado",IF(COUNTIFS($A$5:$A$504,$A34,$B$5:$B$504,$B34)&gt;1,"Competência e código duplicados","OK"))))</f>
        <v/>
      </c>
      <c r="K34" s="32" t="n"/>
    </row>
    <row r="35">
      <c r="A35" s="37" t="n"/>
      <c r="B35" s="23" t="n"/>
      <c r="C35" s="27">
        <f>IF($B35="","",IFERROR(VLOOKUP($B35,Premissas!$A$9:$C$108,2,FALSE),"Código não cadastrado"))</f>
        <v/>
      </c>
      <c r="D35" s="24">
        <f>IF($B35="","",IFERROR(VLOOKUP($B35,Premissas!$A$9:$C$108,3,FALSE),""))</f>
        <v/>
      </c>
      <c r="E35" s="38" t="n"/>
      <c r="F35" s="38" t="n"/>
      <c r="G35" s="39">
        <f>IF(OR($E35="",$F35=""),"",$F35-$E35)</f>
        <v/>
      </c>
      <c r="H35" s="30">
        <f>IF(OR($E35="",$F35="",$E35=0),"",IFERROR($G35/$E35,""))</f>
        <v/>
      </c>
      <c r="I35" s="24">
        <f>IF(OR($B35="",$E35="",$F35=""),"",IF(AND($E35=0,$F35=0),"Sem movimento",IF(AND($E35=0,$F35&lt;&gt;0),"Sem base orçada",IF($D35="Despesa",IF($F35&gt;$E35*(1+Premissas!$B$5),"Fora da tolerância",IF($F35&lt;$E35*(1-Premissas!$B$5),"Favorável","Dentro da tolerância")),IF($D35="Receita",IF($F35&lt;$E35*(1-Premissas!$B$5),"Fora da tolerância",IF($F35&gt;$E35*(1+Premissas!$B$5),"Favorável","Dentro da tolerância")),"Verificar cadastro")))))</f>
        <v/>
      </c>
      <c r="J35" s="31">
        <f>IF(AND($A35="",$B35="",$E35="",$F35=""),"",IF(OR($A35="",$B35="",$E35="",$F35=""),"Preenchimento incompleto",IF($C35="Código não cadastrado","Código não cadastrado",IF(COUNTIFS($A$5:$A$504,$A35,$B$5:$B$504,$B35)&gt;1,"Competência e código duplicados","OK"))))</f>
        <v/>
      </c>
      <c r="K35" s="32" t="n"/>
    </row>
    <row r="36">
      <c r="A36" s="37" t="n"/>
      <c r="B36" s="23" t="n"/>
      <c r="C36" s="13">
        <f>IF($B36="","",IFERROR(VLOOKUP($B36,Premissas!$A$9:$C$108,2,FALSE),"Código não cadastrado"))</f>
        <v/>
      </c>
      <c r="D36" s="25">
        <f>IF($B36="","",IFERROR(VLOOKUP($B36,Premissas!$A$9:$C$108,3,FALSE),""))</f>
        <v/>
      </c>
      <c r="E36" s="38" t="n"/>
      <c r="F36" s="38" t="n"/>
      <c r="G36" s="35">
        <f>IF(OR($E36="",$F36=""),"",$F36-$E36)</f>
        <v/>
      </c>
      <c r="H36" s="14">
        <f>IF(OR($E36="",$F36="",$E36=0),"",IFERROR($G36/$E36,""))</f>
        <v/>
      </c>
      <c r="I36" s="25">
        <f>IF(OR($B36="",$E36="",$F36=""),"",IF(AND($E36=0,$F36=0),"Sem movimento",IF(AND($E36=0,$F36&lt;&gt;0),"Sem base orçada",IF($D36="Despesa",IF($F36&gt;$E36*(1+Premissas!$B$5),"Fora da tolerância",IF($F36&lt;$E36*(1-Premissas!$B$5),"Favorável","Dentro da tolerância")),IF($D36="Receita",IF($F36&lt;$E36*(1-Premissas!$B$5),"Fora da tolerância",IF($F36&gt;$E36*(1+Premissas!$B$5),"Favorável","Dentro da tolerância")),"Verificar cadastro")))))</f>
        <v/>
      </c>
      <c r="J36" s="4">
        <f>IF(AND($A36="",$B36="",$E36="",$F36=""),"",IF(OR($A36="",$B36="",$E36="",$F36=""),"Preenchimento incompleto",IF($C36="Código não cadastrado","Código não cadastrado",IF(COUNTIFS($A$5:$A$504,$A36,$B$5:$B$504,$B36)&gt;1,"Competência e código duplicados","OK"))))</f>
        <v/>
      </c>
      <c r="K36" s="32" t="n"/>
    </row>
    <row r="37">
      <c r="A37" s="37" t="n"/>
      <c r="B37" s="23" t="n"/>
      <c r="C37" s="27">
        <f>IF($B37="","",IFERROR(VLOOKUP($B37,Premissas!$A$9:$C$108,2,FALSE),"Código não cadastrado"))</f>
        <v/>
      </c>
      <c r="D37" s="24">
        <f>IF($B37="","",IFERROR(VLOOKUP($B37,Premissas!$A$9:$C$108,3,FALSE),""))</f>
        <v/>
      </c>
      <c r="E37" s="38" t="n"/>
      <c r="F37" s="38" t="n"/>
      <c r="G37" s="39">
        <f>IF(OR($E37="",$F37=""),"",$F37-$E37)</f>
        <v/>
      </c>
      <c r="H37" s="30">
        <f>IF(OR($E37="",$F37="",$E37=0),"",IFERROR($G37/$E37,""))</f>
        <v/>
      </c>
      <c r="I37" s="24">
        <f>IF(OR($B37="",$E37="",$F37=""),"",IF(AND($E37=0,$F37=0),"Sem movimento",IF(AND($E37=0,$F37&lt;&gt;0),"Sem base orçada",IF($D37="Despesa",IF($F37&gt;$E37*(1+Premissas!$B$5),"Fora da tolerância",IF($F37&lt;$E37*(1-Premissas!$B$5),"Favorável","Dentro da tolerância")),IF($D37="Receita",IF($F37&lt;$E37*(1-Premissas!$B$5),"Fora da tolerância",IF($F37&gt;$E37*(1+Premissas!$B$5),"Favorável","Dentro da tolerância")),"Verificar cadastro")))))</f>
        <v/>
      </c>
      <c r="J37" s="31">
        <f>IF(AND($A37="",$B37="",$E37="",$F37=""),"",IF(OR($A37="",$B37="",$E37="",$F37=""),"Preenchimento incompleto",IF($C37="Código não cadastrado","Código não cadastrado",IF(COUNTIFS($A$5:$A$504,$A37,$B$5:$B$504,$B37)&gt;1,"Competência e código duplicados","OK"))))</f>
        <v/>
      </c>
      <c r="K37" s="32" t="n"/>
    </row>
    <row r="38">
      <c r="A38" s="37" t="n"/>
      <c r="B38" s="23" t="n"/>
      <c r="C38" s="13">
        <f>IF($B38="","",IFERROR(VLOOKUP($B38,Premissas!$A$9:$C$108,2,FALSE),"Código não cadastrado"))</f>
        <v/>
      </c>
      <c r="D38" s="25">
        <f>IF($B38="","",IFERROR(VLOOKUP($B38,Premissas!$A$9:$C$108,3,FALSE),""))</f>
        <v/>
      </c>
      <c r="E38" s="38" t="n"/>
      <c r="F38" s="38" t="n"/>
      <c r="G38" s="35">
        <f>IF(OR($E38="",$F38=""),"",$F38-$E38)</f>
        <v/>
      </c>
      <c r="H38" s="14">
        <f>IF(OR($E38="",$F38="",$E38=0),"",IFERROR($G38/$E38,""))</f>
        <v/>
      </c>
      <c r="I38" s="25">
        <f>IF(OR($B38="",$E38="",$F38=""),"",IF(AND($E38=0,$F38=0),"Sem movimento",IF(AND($E38=0,$F38&lt;&gt;0),"Sem base orçada",IF($D38="Despesa",IF($F38&gt;$E38*(1+Premissas!$B$5),"Fora da tolerância",IF($F38&lt;$E38*(1-Premissas!$B$5),"Favorável","Dentro da tolerância")),IF($D38="Receita",IF($F38&lt;$E38*(1-Premissas!$B$5),"Fora da tolerância",IF($F38&gt;$E38*(1+Premissas!$B$5),"Favorável","Dentro da tolerância")),"Verificar cadastro")))))</f>
        <v/>
      </c>
      <c r="J38" s="4">
        <f>IF(AND($A38="",$B38="",$E38="",$F38=""),"",IF(OR($A38="",$B38="",$E38="",$F38=""),"Preenchimento incompleto",IF($C38="Código não cadastrado","Código não cadastrado",IF(COUNTIFS($A$5:$A$504,$A38,$B$5:$B$504,$B38)&gt;1,"Competência e código duplicados","OK"))))</f>
        <v/>
      </c>
      <c r="K38" s="32" t="n"/>
    </row>
    <row r="39">
      <c r="A39" s="37" t="n"/>
      <c r="B39" s="23" t="n"/>
      <c r="C39" s="27">
        <f>IF($B39="","",IFERROR(VLOOKUP($B39,Premissas!$A$9:$C$108,2,FALSE),"Código não cadastrado"))</f>
        <v/>
      </c>
      <c r="D39" s="24">
        <f>IF($B39="","",IFERROR(VLOOKUP($B39,Premissas!$A$9:$C$108,3,FALSE),""))</f>
        <v/>
      </c>
      <c r="E39" s="38" t="n"/>
      <c r="F39" s="38" t="n"/>
      <c r="G39" s="39">
        <f>IF(OR($E39="",$F39=""),"",$F39-$E39)</f>
        <v/>
      </c>
      <c r="H39" s="30">
        <f>IF(OR($E39="",$F39="",$E39=0),"",IFERROR($G39/$E39,""))</f>
        <v/>
      </c>
      <c r="I39" s="24">
        <f>IF(OR($B39="",$E39="",$F39=""),"",IF(AND($E39=0,$F39=0),"Sem movimento",IF(AND($E39=0,$F39&lt;&gt;0),"Sem base orçada",IF($D39="Despesa",IF($F39&gt;$E39*(1+Premissas!$B$5),"Fora da tolerância",IF($F39&lt;$E39*(1-Premissas!$B$5),"Favorável","Dentro da tolerância")),IF($D39="Receita",IF($F39&lt;$E39*(1-Premissas!$B$5),"Fora da tolerância",IF($F39&gt;$E39*(1+Premissas!$B$5),"Favorável","Dentro da tolerância")),"Verificar cadastro")))))</f>
        <v/>
      </c>
      <c r="J39" s="31">
        <f>IF(AND($A39="",$B39="",$E39="",$F39=""),"",IF(OR($A39="",$B39="",$E39="",$F39=""),"Preenchimento incompleto",IF($C39="Código não cadastrado","Código não cadastrado",IF(COUNTIFS($A$5:$A$504,$A39,$B$5:$B$504,$B39)&gt;1,"Competência e código duplicados","OK"))))</f>
        <v/>
      </c>
      <c r="K39" s="32" t="n"/>
    </row>
    <row r="40">
      <c r="A40" s="37" t="n"/>
      <c r="B40" s="23" t="n"/>
      <c r="C40" s="13">
        <f>IF($B40="","",IFERROR(VLOOKUP($B40,Premissas!$A$9:$C$108,2,FALSE),"Código não cadastrado"))</f>
        <v/>
      </c>
      <c r="D40" s="25">
        <f>IF($B40="","",IFERROR(VLOOKUP($B40,Premissas!$A$9:$C$108,3,FALSE),""))</f>
        <v/>
      </c>
      <c r="E40" s="38" t="n"/>
      <c r="F40" s="38" t="n"/>
      <c r="G40" s="35">
        <f>IF(OR($E40="",$F40=""),"",$F40-$E40)</f>
        <v/>
      </c>
      <c r="H40" s="14">
        <f>IF(OR($E40="",$F40="",$E40=0),"",IFERROR($G40/$E40,""))</f>
        <v/>
      </c>
      <c r="I40" s="25">
        <f>IF(OR($B40="",$E40="",$F40=""),"",IF(AND($E40=0,$F40=0),"Sem movimento",IF(AND($E40=0,$F40&lt;&gt;0),"Sem base orçada",IF($D40="Despesa",IF($F40&gt;$E40*(1+Premissas!$B$5),"Fora da tolerância",IF($F40&lt;$E40*(1-Premissas!$B$5),"Favorável","Dentro da tolerância")),IF($D40="Receita",IF($F40&lt;$E40*(1-Premissas!$B$5),"Fora da tolerância",IF($F40&gt;$E40*(1+Premissas!$B$5),"Favorável","Dentro da tolerância")),"Verificar cadastro")))))</f>
        <v/>
      </c>
      <c r="J40" s="4">
        <f>IF(AND($A40="",$B40="",$E40="",$F40=""),"",IF(OR($A40="",$B40="",$E40="",$F40=""),"Preenchimento incompleto",IF($C40="Código não cadastrado","Código não cadastrado",IF(COUNTIFS($A$5:$A$504,$A40,$B$5:$B$504,$B40)&gt;1,"Competência e código duplicados","OK"))))</f>
        <v/>
      </c>
      <c r="K40" s="32" t="n"/>
    </row>
    <row r="41">
      <c r="A41" s="37" t="n"/>
      <c r="B41" s="23" t="n"/>
      <c r="C41" s="27">
        <f>IF($B41="","",IFERROR(VLOOKUP($B41,Premissas!$A$9:$C$108,2,FALSE),"Código não cadastrado"))</f>
        <v/>
      </c>
      <c r="D41" s="24">
        <f>IF($B41="","",IFERROR(VLOOKUP($B41,Premissas!$A$9:$C$108,3,FALSE),""))</f>
        <v/>
      </c>
      <c r="E41" s="38" t="n"/>
      <c r="F41" s="38" t="n"/>
      <c r="G41" s="39">
        <f>IF(OR($E41="",$F41=""),"",$F41-$E41)</f>
        <v/>
      </c>
      <c r="H41" s="30">
        <f>IF(OR($E41="",$F41="",$E41=0),"",IFERROR($G41/$E41,""))</f>
        <v/>
      </c>
      <c r="I41" s="24">
        <f>IF(OR($B41="",$E41="",$F41=""),"",IF(AND($E41=0,$F41=0),"Sem movimento",IF(AND($E41=0,$F41&lt;&gt;0),"Sem base orçada",IF($D41="Despesa",IF($F41&gt;$E41*(1+Premissas!$B$5),"Fora da tolerância",IF($F41&lt;$E41*(1-Premissas!$B$5),"Favorável","Dentro da tolerância")),IF($D41="Receita",IF($F41&lt;$E41*(1-Premissas!$B$5),"Fora da tolerância",IF($F41&gt;$E41*(1+Premissas!$B$5),"Favorável","Dentro da tolerância")),"Verificar cadastro")))))</f>
        <v/>
      </c>
      <c r="J41" s="31">
        <f>IF(AND($A41="",$B41="",$E41="",$F41=""),"",IF(OR($A41="",$B41="",$E41="",$F41=""),"Preenchimento incompleto",IF($C41="Código não cadastrado","Código não cadastrado",IF(COUNTIFS($A$5:$A$504,$A41,$B$5:$B$504,$B41)&gt;1,"Competência e código duplicados","OK"))))</f>
        <v/>
      </c>
      <c r="K41" s="32" t="n"/>
    </row>
    <row r="42">
      <c r="A42" s="37" t="n"/>
      <c r="B42" s="23" t="n"/>
      <c r="C42" s="13">
        <f>IF($B42="","",IFERROR(VLOOKUP($B42,Premissas!$A$9:$C$108,2,FALSE),"Código não cadastrado"))</f>
        <v/>
      </c>
      <c r="D42" s="25">
        <f>IF($B42="","",IFERROR(VLOOKUP($B42,Premissas!$A$9:$C$108,3,FALSE),""))</f>
        <v/>
      </c>
      <c r="E42" s="38" t="n"/>
      <c r="F42" s="38" t="n"/>
      <c r="G42" s="35">
        <f>IF(OR($E42="",$F42=""),"",$F42-$E42)</f>
        <v/>
      </c>
      <c r="H42" s="14">
        <f>IF(OR($E42="",$F42="",$E42=0),"",IFERROR($G42/$E42,""))</f>
        <v/>
      </c>
      <c r="I42" s="25">
        <f>IF(OR($B42="",$E42="",$F42=""),"",IF(AND($E42=0,$F42=0),"Sem movimento",IF(AND($E42=0,$F42&lt;&gt;0),"Sem base orçada",IF($D42="Despesa",IF($F42&gt;$E42*(1+Premissas!$B$5),"Fora da tolerância",IF($F42&lt;$E42*(1-Premissas!$B$5),"Favorável","Dentro da tolerância")),IF($D42="Receita",IF($F42&lt;$E42*(1-Premissas!$B$5),"Fora da tolerância",IF($F42&gt;$E42*(1+Premissas!$B$5),"Favorável","Dentro da tolerância")),"Verificar cadastro")))))</f>
        <v/>
      </c>
      <c r="J42" s="4">
        <f>IF(AND($A42="",$B42="",$E42="",$F42=""),"",IF(OR($A42="",$B42="",$E42="",$F42=""),"Preenchimento incompleto",IF($C42="Código não cadastrado","Código não cadastrado",IF(COUNTIFS($A$5:$A$504,$A42,$B$5:$B$504,$B42)&gt;1,"Competência e código duplicados","OK"))))</f>
        <v/>
      </c>
      <c r="K42" s="32" t="n"/>
    </row>
    <row r="43">
      <c r="A43" s="37" t="n"/>
      <c r="B43" s="23" t="n"/>
      <c r="C43" s="27">
        <f>IF($B43="","",IFERROR(VLOOKUP($B43,Premissas!$A$9:$C$108,2,FALSE),"Código não cadastrado"))</f>
        <v/>
      </c>
      <c r="D43" s="24">
        <f>IF($B43="","",IFERROR(VLOOKUP($B43,Premissas!$A$9:$C$108,3,FALSE),""))</f>
        <v/>
      </c>
      <c r="E43" s="38" t="n"/>
      <c r="F43" s="38" t="n"/>
      <c r="G43" s="39">
        <f>IF(OR($E43="",$F43=""),"",$F43-$E43)</f>
        <v/>
      </c>
      <c r="H43" s="30">
        <f>IF(OR($E43="",$F43="",$E43=0),"",IFERROR($G43/$E43,""))</f>
        <v/>
      </c>
      <c r="I43" s="24">
        <f>IF(OR($B43="",$E43="",$F43=""),"",IF(AND($E43=0,$F43=0),"Sem movimento",IF(AND($E43=0,$F43&lt;&gt;0),"Sem base orçada",IF($D43="Despesa",IF($F43&gt;$E43*(1+Premissas!$B$5),"Fora da tolerância",IF($F43&lt;$E43*(1-Premissas!$B$5),"Favorável","Dentro da tolerância")),IF($D43="Receita",IF($F43&lt;$E43*(1-Premissas!$B$5),"Fora da tolerância",IF($F43&gt;$E43*(1+Premissas!$B$5),"Favorável","Dentro da tolerância")),"Verificar cadastro")))))</f>
        <v/>
      </c>
      <c r="J43" s="31">
        <f>IF(AND($A43="",$B43="",$E43="",$F43=""),"",IF(OR($A43="",$B43="",$E43="",$F43=""),"Preenchimento incompleto",IF($C43="Código não cadastrado","Código não cadastrado",IF(COUNTIFS($A$5:$A$504,$A43,$B$5:$B$504,$B43)&gt;1,"Competência e código duplicados","OK"))))</f>
        <v/>
      </c>
      <c r="K43" s="32" t="n"/>
    </row>
    <row r="44">
      <c r="A44" s="37" t="n"/>
      <c r="B44" s="23" t="n"/>
      <c r="C44" s="13">
        <f>IF($B44="","",IFERROR(VLOOKUP($B44,Premissas!$A$9:$C$108,2,FALSE),"Código não cadastrado"))</f>
        <v/>
      </c>
      <c r="D44" s="25">
        <f>IF($B44="","",IFERROR(VLOOKUP($B44,Premissas!$A$9:$C$108,3,FALSE),""))</f>
        <v/>
      </c>
      <c r="E44" s="38" t="n"/>
      <c r="F44" s="38" t="n"/>
      <c r="G44" s="35">
        <f>IF(OR($E44="",$F44=""),"",$F44-$E44)</f>
        <v/>
      </c>
      <c r="H44" s="14">
        <f>IF(OR($E44="",$F44="",$E44=0),"",IFERROR($G44/$E44,""))</f>
        <v/>
      </c>
      <c r="I44" s="25">
        <f>IF(OR($B44="",$E44="",$F44=""),"",IF(AND($E44=0,$F44=0),"Sem movimento",IF(AND($E44=0,$F44&lt;&gt;0),"Sem base orçada",IF($D44="Despesa",IF($F44&gt;$E44*(1+Premissas!$B$5),"Fora da tolerância",IF($F44&lt;$E44*(1-Premissas!$B$5),"Favorável","Dentro da tolerância")),IF($D44="Receita",IF($F44&lt;$E44*(1-Premissas!$B$5),"Fora da tolerância",IF($F44&gt;$E44*(1+Premissas!$B$5),"Favorável","Dentro da tolerância")),"Verificar cadastro")))))</f>
        <v/>
      </c>
      <c r="J44" s="4">
        <f>IF(AND($A44="",$B44="",$E44="",$F44=""),"",IF(OR($A44="",$B44="",$E44="",$F44=""),"Preenchimento incompleto",IF($C44="Código não cadastrado","Código não cadastrado",IF(COUNTIFS($A$5:$A$504,$A44,$B$5:$B$504,$B44)&gt;1,"Competência e código duplicados","OK"))))</f>
        <v/>
      </c>
      <c r="K44" s="32" t="n"/>
    </row>
    <row r="45">
      <c r="A45" s="37" t="n"/>
      <c r="B45" s="23" t="n"/>
      <c r="C45" s="27">
        <f>IF($B45="","",IFERROR(VLOOKUP($B45,Premissas!$A$9:$C$108,2,FALSE),"Código não cadastrado"))</f>
        <v/>
      </c>
      <c r="D45" s="24">
        <f>IF($B45="","",IFERROR(VLOOKUP($B45,Premissas!$A$9:$C$108,3,FALSE),""))</f>
        <v/>
      </c>
      <c r="E45" s="38" t="n"/>
      <c r="F45" s="38" t="n"/>
      <c r="G45" s="39">
        <f>IF(OR($E45="",$F45=""),"",$F45-$E45)</f>
        <v/>
      </c>
      <c r="H45" s="30">
        <f>IF(OR($E45="",$F45="",$E45=0),"",IFERROR($G45/$E45,""))</f>
        <v/>
      </c>
      <c r="I45" s="24">
        <f>IF(OR($B45="",$E45="",$F45=""),"",IF(AND($E45=0,$F45=0),"Sem movimento",IF(AND($E45=0,$F45&lt;&gt;0),"Sem base orçada",IF($D45="Despesa",IF($F45&gt;$E45*(1+Premissas!$B$5),"Fora da tolerância",IF($F45&lt;$E45*(1-Premissas!$B$5),"Favorável","Dentro da tolerância")),IF($D45="Receita",IF($F45&lt;$E45*(1-Premissas!$B$5),"Fora da tolerância",IF($F45&gt;$E45*(1+Premissas!$B$5),"Favorável","Dentro da tolerância")),"Verificar cadastro")))))</f>
        <v/>
      </c>
      <c r="J45" s="31">
        <f>IF(AND($A45="",$B45="",$E45="",$F45=""),"",IF(OR($A45="",$B45="",$E45="",$F45=""),"Preenchimento incompleto",IF($C45="Código não cadastrado","Código não cadastrado",IF(COUNTIFS($A$5:$A$504,$A45,$B$5:$B$504,$B45)&gt;1,"Competência e código duplicados","OK"))))</f>
        <v/>
      </c>
      <c r="K45" s="32" t="n"/>
    </row>
    <row r="46">
      <c r="A46" s="37" t="n"/>
      <c r="B46" s="23" t="n"/>
      <c r="C46" s="13">
        <f>IF($B46="","",IFERROR(VLOOKUP($B46,Premissas!$A$9:$C$108,2,FALSE),"Código não cadastrado"))</f>
        <v/>
      </c>
      <c r="D46" s="25">
        <f>IF($B46="","",IFERROR(VLOOKUP($B46,Premissas!$A$9:$C$108,3,FALSE),""))</f>
        <v/>
      </c>
      <c r="E46" s="38" t="n"/>
      <c r="F46" s="38" t="n"/>
      <c r="G46" s="35">
        <f>IF(OR($E46="",$F46=""),"",$F46-$E46)</f>
        <v/>
      </c>
      <c r="H46" s="14">
        <f>IF(OR($E46="",$F46="",$E46=0),"",IFERROR($G46/$E46,""))</f>
        <v/>
      </c>
      <c r="I46" s="25">
        <f>IF(OR($B46="",$E46="",$F46=""),"",IF(AND($E46=0,$F46=0),"Sem movimento",IF(AND($E46=0,$F46&lt;&gt;0),"Sem base orçada",IF($D46="Despesa",IF($F46&gt;$E46*(1+Premissas!$B$5),"Fora da tolerância",IF($F46&lt;$E46*(1-Premissas!$B$5),"Favorável","Dentro da tolerância")),IF($D46="Receita",IF($F46&lt;$E46*(1-Premissas!$B$5),"Fora da tolerância",IF($F46&gt;$E46*(1+Premissas!$B$5),"Favorável","Dentro da tolerância")),"Verificar cadastro")))))</f>
        <v/>
      </c>
      <c r="J46" s="4">
        <f>IF(AND($A46="",$B46="",$E46="",$F46=""),"",IF(OR($A46="",$B46="",$E46="",$F46=""),"Preenchimento incompleto",IF($C46="Código não cadastrado","Código não cadastrado",IF(COUNTIFS($A$5:$A$504,$A46,$B$5:$B$504,$B46)&gt;1,"Competência e código duplicados","OK"))))</f>
        <v/>
      </c>
      <c r="K46" s="32" t="n"/>
    </row>
    <row r="47">
      <c r="A47" s="37" t="n"/>
      <c r="B47" s="23" t="n"/>
      <c r="C47" s="27">
        <f>IF($B47="","",IFERROR(VLOOKUP($B47,Premissas!$A$9:$C$108,2,FALSE),"Código não cadastrado"))</f>
        <v/>
      </c>
      <c r="D47" s="24">
        <f>IF($B47="","",IFERROR(VLOOKUP($B47,Premissas!$A$9:$C$108,3,FALSE),""))</f>
        <v/>
      </c>
      <c r="E47" s="38" t="n"/>
      <c r="F47" s="38" t="n"/>
      <c r="G47" s="39">
        <f>IF(OR($E47="",$F47=""),"",$F47-$E47)</f>
        <v/>
      </c>
      <c r="H47" s="30">
        <f>IF(OR($E47="",$F47="",$E47=0),"",IFERROR($G47/$E47,""))</f>
        <v/>
      </c>
      <c r="I47" s="24">
        <f>IF(OR($B47="",$E47="",$F47=""),"",IF(AND($E47=0,$F47=0),"Sem movimento",IF(AND($E47=0,$F47&lt;&gt;0),"Sem base orçada",IF($D47="Despesa",IF($F47&gt;$E47*(1+Premissas!$B$5),"Fora da tolerância",IF($F47&lt;$E47*(1-Premissas!$B$5),"Favorável","Dentro da tolerância")),IF($D47="Receita",IF($F47&lt;$E47*(1-Premissas!$B$5),"Fora da tolerância",IF($F47&gt;$E47*(1+Premissas!$B$5),"Favorável","Dentro da tolerância")),"Verificar cadastro")))))</f>
        <v/>
      </c>
      <c r="J47" s="31">
        <f>IF(AND($A47="",$B47="",$E47="",$F47=""),"",IF(OR($A47="",$B47="",$E47="",$F47=""),"Preenchimento incompleto",IF($C47="Código não cadastrado","Código não cadastrado",IF(COUNTIFS($A$5:$A$504,$A47,$B$5:$B$504,$B47)&gt;1,"Competência e código duplicados","OK"))))</f>
        <v/>
      </c>
      <c r="K47" s="32" t="n"/>
    </row>
    <row r="48">
      <c r="A48" s="37" t="n"/>
      <c r="B48" s="23" t="n"/>
      <c r="C48" s="13">
        <f>IF($B48="","",IFERROR(VLOOKUP($B48,Premissas!$A$9:$C$108,2,FALSE),"Código não cadastrado"))</f>
        <v/>
      </c>
      <c r="D48" s="25">
        <f>IF($B48="","",IFERROR(VLOOKUP($B48,Premissas!$A$9:$C$108,3,FALSE),""))</f>
        <v/>
      </c>
      <c r="E48" s="38" t="n"/>
      <c r="F48" s="38" t="n"/>
      <c r="G48" s="35">
        <f>IF(OR($E48="",$F48=""),"",$F48-$E48)</f>
        <v/>
      </c>
      <c r="H48" s="14">
        <f>IF(OR($E48="",$F48="",$E48=0),"",IFERROR($G48/$E48,""))</f>
        <v/>
      </c>
      <c r="I48" s="25">
        <f>IF(OR($B48="",$E48="",$F48=""),"",IF(AND($E48=0,$F48=0),"Sem movimento",IF(AND($E48=0,$F48&lt;&gt;0),"Sem base orçada",IF($D48="Despesa",IF($F48&gt;$E48*(1+Premissas!$B$5),"Fora da tolerância",IF($F48&lt;$E48*(1-Premissas!$B$5),"Favorável","Dentro da tolerância")),IF($D48="Receita",IF($F48&lt;$E48*(1-Premissas!$B$5),"Fora da tolerância",IF($F48&gt;$E48*(1+Premissas!$B$5),"Favorável","Dentro da tolerância")),"Verificar cadastro")))))</f>
        <v/>
      </c>
      <c r="J48" s="4">
        <f>IF(AND($A48="",$B48="",$E48="",$F48=""),"",IF(OR($A48="",$B48="",$E48="",$F48=""),"Preenchimento incompleto",IF($C48="Código não cadastrado","Código não cadastrado",IF(COUNTIFS($A$5:$A$504,$A48,$B$5:$B$504,$B48)&gt;1,"Competência e código duplicados","OK"))))</f>
        <v/>
      </c>
      <c r="K48" s="32" t="n"/>
    </row>
    <row r="49">
      <c r="A49" s="37" t="n"/>
      <c r="B49" s="23" t="n"/>
      <c r="C49" s="27">
        <f>IF($B49="","",IFERROR(VLOOKUP($B49,Premissas!$A$9:$C$108,2,FALSE),"Código não cadastrado"))</f>
        <v/>
      </c>
      <c r="D49" s="24">
        <f>IF($B49="","",IFERROR(VLOOKUP($B49,Premissas!$A$9:$C$108,3,FALSE),""))</f>
        <v/>
      </c>
      <c r="E49" s="38" t="n"/>
      <c r="F49" s="38" t="n"/>
      <c r="G49" s="39">
        <f>IF(OR($E49="",$F49=""),"",$F49-$E49)</f>
        <v/>
      </c>
      <c r="H49" s="30">
        <f>IF(OR($E49="",$F49="",$E49=0),"",IFERROR($G49/$E49,""))</f>
        <v/>
      </c>
      <c r="I49" s="24">
        <f>IF(OR($B49="",$E49="",$F49=""),"",IF(AND($E49=0,$F49=0),"Sem movimento",IF(AND($E49=0,$F49&lt;&gt;0),"Sem base orçada",IF($D49="Despesa",IF($F49&gt;$E49*(1+Premissas!$B$5),"Fora da tolerância",IF($F49&lt;$E49*(1-Premissas!$B$5),"Favorável","Dentro da tolerância")),IF($D49="Receita",IF($F49&lt;$E49*(1-Premissas!$B$5),"Fora da tolerância",IF($F49&gt;$E49*(1+Premissas!$B$5),"Favorável","Dentro da tolerância")),"Verificar cadastro")))))</f>
        <v/>
      </c>
      <c r="J49" s="31">
        <f>IF(AND($A49="",$B49="",$E49="",$F49=""),"",IF(OR($A49="",$B49="",$E49="",$F49=""),"Preenchimento incompleto",IF($C49="Código não cadastrado","Código não cadastrado",IF(COUNTIFS($A$5:$A$504,$A49,$B$5:$B$504,$B49)&gt;1,"Competência e código duplicados","OK"))))</f>
        <v/>
      </c>
      <c r="K49" s="32" t="n"/>
    </row>
    <row r="50">
      <c r="A50" s="37" t="n"/>
      <c r="B50" s="23" t="n"/>
      <c r="C50" s="13">
        <f>IF($B50="","",IFERROR(VLOOKUP($B50,Premissas!$A$9:$C$108,2,FALSE),"Código não cadastrado"))</f>
        <v/>
      </c>
      <c r="D50" s="25">
        <f>IF($B50="","",IFERROR(VLOOKUP($B50,Premissas!$A$9:$C$108,3,FALSE),""))</f>
        <v/>
      </c>
      <c r="E50" s="38" t="n"/>
      <c r="F50" s="38" t="n"/>
      <c r="G50" s="35">
        <f>IF(OR($E50="",$F50=""),"",$F50-$E50)</f>
        <v/>
      </c>
      <c r="H50" s="14">
        <f>IF(OR($E50="",$F50="",$E50=0),"",IFERROR($G50/$E50,""))</f>
        <v/>
      </c>
      <c r="I50" s="25">
        <f>IF(OR($B50="",$E50="",$F50=""),"",IF(AND($E50=0,$F50=0),"Sem movimento",IF(AND($E50=0,$F50&lt;&gt;0),"Sem base orçada",IF($D50="Despesa",IF($F50&gt;$E50*(1+Premissas!$B$5),"Fora da tolerância",IF($F50&lt;$E50*(1-Premissas!$B$5),"Favorável","Dentro da tolerância")),IF($D50="Receita",IF($F50&lt;$E50*(1-Premissas!$B$5),"Fora da tolerância",IF($F50&gt;$E50*(1+Premissas!$B$5),"Favorável","Dentro da tolerância")),"Verificar cadastro")))))</f>
        <v/>
      </c>
      <c r="J50" s="4">
        <f>IF(AND($A50="",$B50="",$E50="",$F50=""),"",IF(OR($A50="",$B50="",$E50="",$F50=""),"Preenchimento incompleto",IF($C50="Código não cadastrado","Código não cadastrado",IF(COUNTIFS($A$5:$A$504,$A50,$B$5:$B$504,$B50)&gt;1,"Competência e código duplicados","OK"))))</f>
        <v/>
      </c>
      <c r="K50" s="32" t="n"/>
    </row>
    <row r="51">
      <c r="A51" s="37" t="n"/>
      <c r="B51" s="23" t="n"/>
      <c r="C51" s="27">
        <f>IF($B51="","",IFERROR(VLOOKUP($B51,Premissas!$A$9:$C$108,2,FALSE),"Código não cadastrado"))</f>
        <v/>
      </c>
      <c r="D51" s="24">
        <f>IF($B51="","",IFERROR(VLOOKUP($B51,Premissas!$A$9:$C$108,3,FALSE),""))</f>
        <v/>
      </c>
      <c r="E51" s="38" t="n"/>
      <c r="F51" s="38" t="n"/>
      <c r="G51" s="39">
        <f>IF(OR($E51="",$F51=""),"",$F51-$E51)</f>
        <v/>
      </c>
      <c r="H51" s="30">
        <f>IF(OR($E51="",$F51="",$E51=0),"",IFERROR($G51/$E51,""))</f>
        <v/>
      </c>
      <c r="I51" s="24">
        <f>IF(OR($B51="",$E51="",$F51=""),"",IF(AND($E51=0,$F51=0),"Sem movimento",IF(AND($E51=0,$F51&lt;&gt;0),"Sem base orçada",IF($D51="Despesa",IF($F51&gt;$E51*(1+Premissas!$B$5),"Fora da tolerância",IF($F51&lt;$E51*(1-Premissas!$B$5),"Favorável","Dentro da tolerância")),IF($D51="Receita",IF($F51&lt;$E51*(1-Premissas!$B$5),"Fora da tolerância",IF($F51&gt;$E51*(1+Premissas!$B$5),"Favorável","Dentro da tolerância")),"Verificar cadastro")))))</f>
        <v/>
      </c>
      <c r="J51" s="31">
        <f>IF(AND($A51="",$B51="",$E51="",$F51=""),"",IF(OR($A51="",$B51="",$E51="",$F51=""),"Preenchimento incompleto",IF($C51="Código não cadastrado","Código não cadastrado",IF(COUNTIFS($A$5:$A$504,$A51,$B$5:$B$504,$B51)&gt;1,"Competência e código duplicados","OK"))))</f>
        <v/>
      </c>
      <c r="K51" s="32" t="n"/>
    </row>
    <row r="52">
      <c r="A52" s="37" t="n"/>
      <c r="B52" s="23" t="n"/>
      <c r="C52" s="13">
        <f>IF($B52="","",IFERROR(VLOOKUP($B52,Premissas!$A$9:$C$108,2,FALSE),"Código não cadastrado"))</f>
        <v/>
      </c>
      <c r="D52" s="25">
        <f>IF($B52="","",IFERROR(VLOOKUP($B52,Premissas!$A$9:$C$108,3,FALSE),""))</f>
        <v/>
      </c>
      <c r="E52" s="38" t="n"/>
      <c r="F52" s="38" t="n"/>
      <c r="G52" s="35">
        <f>IF(OR($E52="",$F52=""),"",$F52-$E52)</f>
        <v/>
      </c>
      <c r="H52" s="14">
        <f>IF(OR($E52="",$F52="",$E52=0),"",IFERROR($G52/$E52,""))</f>
        <v/>
      </c>
      <c r="I52" s="25">
        <f>IF(OR($B52="",$E52="",$F52=""),"",IF(AND($E52=0,$F52=0),"Sem movimento",IF(AND($E52=0,$F52&lt;&gt;0),"Sem base orçada",IF($D52="Despesa",IF($F52&gt;$E52*(1+Premissas!$B$5),"Fora da tolerância",IF($F52&lt;$E52*(1-Premissas!$B$5),"Favorável","Dentro da tolerância")),IF($D52="Receita",IF($F52&lt;$E52*(1-Premissas!$B$5),"Fora da tolerância",IF($F52&gt;$E52*(1+Premissas!$B$5),"Favorável","Dentro da tolerância")),"Verificar cadastro")))))</f>
        <v/>
      </c>
      <c r="J52" s="4">
        <f>IF(AND($A52="",$B52="",$E52="",$F52=""),"",IF(OR($A52="",$B52="",$E52="",$F52=""),"Preenchimento incompleto",IF($C52="Código não cadastrado","Código não cadastrado",IF(COUNTIFS($A$5:$A$504,$A52,$B$5:$B$504,$B52)&gt;1,"Competência e código duplicados","OK"))))</f>
        <v/>
      </c>
      <c r="K52" s="32" t="n"/>
    </row>
    <row r="53">
      <c r="A53" s="37" t="n"/>
      <c r="B53" s="23" t="n"/>
      <c r="C53" s="27">
        <f>IF($B53="","",IFERROR(VLOOKUP($B53,Premissas!$A$9:$C$108,2,FALSE),"Código não cadastrado"))</f>
        <v/>
      </c>
      <c r="D53" s="24">
        <f>IF($B53="","",IFERROR(VLOOKUP($B53,Premissas!$A$9:$C$108,3,FALSE),""))</f>
        <v/>
      </c>
      <c r="E53" s="38" t="n"/>
      <c r="F53" s="38" t="n"/>
      <c r="G53" s="39">
        <f>IF(OR($E53="",$F53=""),"",$F53-$E53)</f>
        <v/>
      </c>
      <c r="H53" s="30">
        <f>IF(OR($E53="",$F53="",$E53=0),"",IFERROR($G53/$E53,""))</f>
        <v/>
      </c>
      <c r="I53" s="24">
        <f>IF(OR($B53="",$E53="",$F53=""),"",IF(AND($E53=0,$F53=0),"Sem movimento",IF(AND($E53=0,$F53&lt;&gt;0),"Sem base orçada",IF($D53="Despesa",IF($F53&gt;$E53*(1+Premissas!$B$5),"Fora da tolerância",IF($F53&lt;$E53*(1-Premissas!$B$5),"Favorável","Dentro da tolerância")),IF($D53="Receita",IF($F53&lt;$E53*(1-Premissas!$B$5),"Fora da tolerância",IF($F53&gt;$E53*(1+Premissas!$B$5),"Favorável","Dentro da tolerância")),"Verificar cadastro")))))</f>
        <v/>
      </c>
      <c r="J53" s="31">
        <f>IF(AND($A53="",$B53="",$E53="",$F53=""),"",IF(OR($A53="",$B53="",$E53="",$F53=""),"Preenchimento incompleto",IF($C53="Código não cadastrado","Código não cadastrado",IF(COUNTIFS($A$5:$A$504,$A53,$B$5:$B$504,$B53)&gt;1,"Competência e código duplicados","OK"))))</f>
        <v/>
      </c>
      <c r="K53" s="32" t="n"/>
    </row>
    <row r="54">
      <c r="A54" s="37" t="n"/>
      <c r="B54" s="23" t="n"/>
      <c r="C54" s="13">
        <f>IF($B54="","",IFERROR(VLOOKUP($B54,Premissas!$A$9:$C$108,2,FALSE),"Código não cadastrado"))</f>
        <v/>
      </c>
      <c r="D54" s="25">
        <f>IF($B54="","",IFERROR(VLOOKUP($B54,Premissas!$A$9:$C$108,3,FALSE),""))</f>
        <v/>
      </c>
      <c r="E54" s="38" t="n"/>
      <c r="F54" s="38" t="n"/>
      <c r="G54" s="35">
        <f>IF(OR($E54="",$F54=""),"",$F54-$E54)</f>
        <v/>
      </c>
      <c r="H54" s="14">
        <f>IF(OR($E54="",$F54="",$E54=0),"",IFERROR($G54/$E54,""))</f>
        <v/>
      </c>
      <c r="I54" s="25">
        <f>IF(OR($B54="",$E54="",$F54=""),"",IF(AND($E54=0,$F54=0),"Sem movimento",IF(AND($E54=0,$F54&lt;&gt;0),"Sem base orçada",IF($D54="Despesa",IF($F54&gt;$E54*(1+Premissas!$B$5),"Fora da tolerância",IF($F54&lt;$E54*(1-Premissas!$B$5),"Favorável","Dentro da tolerância")),IF($D54="Receita",IF($F54&lt;$E54*(1-Premissas!$B$5),"Fora da tolerância",IF($F54&gt;$E54*(1+Premissas!$B$5),"Favorável","Dentro da tolerância")),"Verificar cadastro")))))</f>
        <v/>
      </c>
      <c r="J54" s="4">
        <f>IF(AND($A54="",$B54="",$E54="",$F54=""),"",IF(OR($A54="",$B54="",$E54="",$F54=""),"Preenchimento incompleto",IF($C54="Código não cadastrado","Código não cadastrado",IF(COUNTIFS($A$5:$A$504,$A54,$B$5:$B$504,$B54)&gt;1,"Competência e código duplicados","OK"))))</f>
        <v/>
      </c>
      <c r="K54" s="32" t="n"/>
    </row>
    <row r="55">
      <c r="A55" s="37" t="n"/>
      <c r="B55" s="23" t="n"/>
      <c r="C55" s="27">
        <f>IF($B55="","",IFERROR(VLOOKUP($B55,Premissas!$A$9:$C$108,2,FALSE),"Código não cadastrado"))</f>
        <v/>
      </c>
      <c r="D55" s="24">
        <f>IF($B55="","",IFERROR(VLOOKUP($B55,Premissas!$A$9:$C$108,3,FALSE),""))</f>
        <v/>
      </c>
      <c r="E55" s="38" t="n"/>
      <c r="F55" s="38" t="n"/>
      <c r="G55" s="39">
        <f>IF(OR($E55="",$F55=""),"",$F55-$E55)</f>
        <v/>
      </c>
      <c r="H55" s="30">
        <f>IF(OR($E55="",$F55="",$E55=0),"",IFERROR($G55/$E55,""))</f>
        <v/>
      </c>
      <c r="I55" s="24">
        <f>IF(OR($B55="",$E55="",$F55=""),"",IF(AND($E55=0,$F55=0),"Sem movimento",IF(AND($E55=0,$F55&lt;&gt;0),"Sem base orçada",IF($D55="Despesa",IF($F55&gt;$E55*(1+Premissas!$B$5),"Fora da tolerância",IF($F55&lt;$E55*(1-Premissas!$B$5),"Favorável","Dentro da tolerância")),IF($D55="Receita",IF($F55&lt;$E55*(1-Premissas!$B$5),"Fora da tolerância",IF($F55&gt;$E55*(1+Premissas!$B$5),"Favorável","Dentro da tolerância")),"Verificar cadastro")))))</f>
        <v/>
      </c>
      <c r="J55" s="31">
        <f>IF(AND($A55="",$B55="",$E55="",$F55=""),"",IF(OR($A55="",$B55="",$E55="",$F55=""),"Preenchimento incompleto",IF($C55="Código não cadastrado","Código não cadastrado",IF(COUNTIFS($A$5:$A$504,$A55,$B$5:$B$504,$B55)&gt;1,"Competência e código duplicados","OK"))))</f>
        <v/>
      </c>
      <c r="K55" s="32" t="n"/>
    </row>
    <row r="56">
      <c r="A56" s="37" t="n"/>
      <c r="B56" s="23" t="n"/>
      <c r="C56" s="13">
        <f>IF($B56="","",IFERROR(VLOOKUP($B56,Premissas!$A$9:$C$108,2,FALSE),"Código não cadastrado"))</f>
        <v/>
      </c>
      <c r="D56" s="25">
        <f>IF($B56="","",IFERROR(VLOOKUP($B56,Premissas!$A$9:$C$108,3,FALSE),""))</f>
        <v/>
      </c>
      <c r="E56" s="38" t="n"/>
      <c r="F56" s="38" t="n"/>
      <c r="G56" s="35">
        <f>IF(OR($E56="",$F56=""),"",$F56-$E56)</f>
        <v/>
      </c>
      <c r="H56" s="14">
        <f>IF(OR($E56="",$F56="",$E56=0),"",IFERROR($G56/$E56,""))</f>
        <v/>
      </c>
      <c r="I56" s="25">
        <f>IF(OR($B56="",$E56="",$F56=""),"",IF(AND($E56=0,$F56=0),"Sem movimento",IF(AND($E56=0,$F56&lt;&gt;0),"Sem base orçada",IF($D56="Despesa",IF($F56&gt;$E56*(1+Premissas!$B$5),"Fora da tolerância",IF($F56&lt;$E56*(1-Premissas!$B$5),"Favorável","Dentro da tolerância")),IF($D56="Receita",IF($F56&lt;$E56*(1-Premissas!$B$5),"Fora da tolerância",IF($F56&gt;$E56*(1+Premissas!$B$5),"Favorável","Dentro da tolerância")),"Verificar cadastro")))))</f>
        <v/>
      </c>
      <c r="J56" s="4">
        <f>IF(AND($A56="",$B56="",$E56="",$F56=""),"",IF(OR($A56="",$B56="",$E56="",$F56=""),"Preenchimento incompleto",IF($C56="Código não cadastrado","Código não cadastrado",IF(COUNTIFS($A$5:$A$504,$A56,$B$5:$B$504,$B56)&gt;1,"Competência e código duplicados","OK"))))</f>
        <v/>
      </c>
      <c r="K56" s="32" t="n"/>
    </row>
    <row r="57">
      <c r="A57" s="37" t="n"/>
      <c r="B57" s="23" t="n"/>
      <c r="C57" s="27">
        <f>IF($B57="","",IFERROR(VLOOKUP($B57,Premissas!$A$9:$C$108,2,FALSE),"Código não cadastrado"))</f>
        <v/>
      </c>
      <c r="D57" s="24">
        <f>IF($B57="","",IFERROR(VLOOKUP($B57,Premissas!$A$9:$C$108,3,FALSE),""))</f>
        <v/>
      </c>
      <c r="E57" s="38" t="n"/>
      <c r="F57" s="38" t="n"/>
      <c r="G57" s="39">
        <f>IF(OR($E57="",$F57=""),"",$F57-$E57)</f>
        <v/>
      </c>
      <c r="H57" s="30">
        <f>IF(OR($E57="",$F57="",$E57=0),"",IFERROR($G57/$E57,""))</f>
        <v/>
      </c>
      <c r="I57" s="24">
        <f>IF(OR($B57="",$E57="",$F57=""),"",IF(AND($E57=0,$F57=0),"Sem movimento",IF(AND($E57=0,$F57&lt;&gt;0),"Sem base orçada",IF($D57="Despesa",IF($F57&gt;$E57*(1+Premissas!$B$5),"Fora da tolerância",IF($F57&lt;$E57*(1-Premissas!$B$5),"Favorável","Dentro da tolerância")),IF($D57="Receita",IF($F57&lt;$E57*(1-Premissas!$B$5),"Fora da tolerância",IF($F57&gt;$E57*(1+Premissas!$B$5),"Favorável","Dentro da tolerância")),"Verificar cadastro")))))</f>
        <v/>
      </c>
      <c r="J57" s="31">
        <f>IF(AND($A57="",$B57="",$E57="",$F57=""),"",IF(OR($A57="",$B57="",$E57="",$F57=""),"Preenchimento incompleto",IF($C57="Código não cadastrado","Código não cadastrado",IF(COUNTIFS($A$5:$A$504,$A57,$B$5:$B$504,$B57)&gt;1,"Competência e código duplicados","OK"))))</f>
        <v/>
      </c>
      <c r="K57" s="32" t="n"/>
    </row>
    <row r="58">
      <c r="A58" s="37" t="n"/>
      <c r="B58" s="23" t="n"/>
      <c r="C58" s="13">
        <f>IF($B58="","",IFERROR(VLOOKUP($B58,Premissas!$A$9:$C$108,2,FALSE),"Código não cadastrado"))</f>
        <v/>
      </c>
      <c r="D58" s="25">
        <f>IF($B58="","",IFERROR(VLOOKUP($B58,Premissas!$A$9:$C$108,3,FALSE),""))</f>
        <v/>
      </c>
      <c r="E58" s="38" t="n"/>
      <c r="F58" s="38" t="n"/>
      <c r="G58" s="35">
        <f>IF(OR($E58="",$F58=""),"",$F58-$E58)</f>
        <v/>
      </c>
      <c r="H58" s="14">
        <f>IF(OR($E58="",$F58="",$E58=0),"",IFERROR($G58/$E58,""))</f>
        <v/>
      </c>
      <c r="I58" s="25">
        <f>IF(OR($B58="",$E58="",$F58=""),"",IF(AND($E58=0,$F58=0),"Sem movimento",IF(AND($E58=0,$F58&lt;&gt;0),"Sem base orçada",IF($D58="Despesa",IF($F58&gt;$E58*(1+Premissas!$B$5),"Fora da tolerância",IF($F58&lt;$E58*(1-Premissas!$B$5),"Favorável","Dentro da tolerância")),IF($D58="Receita",IF($F58&lt;$E58*(1-Premissas!$B$5),"Fora da tolerância",IF($F58&gt;$E58*(1+Premissas!$B$5),"Favorável","Dentro da tolerância")),"Verificar cadastro")))))</f>
        <v/>
      </c>
      <c r="J58" s="4">
        <f>IF(AND($A58="",$B58="",$E58="",$F58=""),"",IF(OR($A58="",$B58="",$E58="",$F58=""),"Preenchimento incompleto",IF($C58="Código não cadastrado","Código não cadastrado",IF(COUNTIFS($A$5:$A$504,$A58,$B$5:$B$504,$B58)&gt;1,"Competência e código duplicados","OK"))))</f>
        <v/>
      </c>
      <c r="K58" s="32" t="n"/>
    </row>
    <row r="59">
      <c r="A59" s="37" t="n"/>
      <c r="B59" s="23" t="n"/>
      <c r="C59" s="27">
        <f>IF($B59="","",IFERROR(VLOOKUP($B59,Premissas!$A$9:$C$108,2,FALSE),"Código não cadastrado"))</f>
        <v/>
      </c>
      <c r="D59" s="24">
        <f>IF($B59="","",IFERROR(VLOOKUP($B59,Premissas!$A$9:$C$108,3,FALSE),""))</f>
        <v/>
      </c>
      <c r="E59" s="38" t="n"/>
      <c r="F59" s="38" t="n"/>
      <c r="G59" s="39">
        <f>IF(OR($E59="",$F59=""),"",$F59-$E59)</f>
        <v/>
      </c>
      <c r="H59" s="30">
        <f>IF(OR($E59="",$F59="",$E59=0),"",IFERROR($G59/$E59,""))</f>
        <v/>
      </c>
      <c r="I59" s="24">
        <f>IF(OR($B59="",$E59="",$F59=""),"",IF(AND($E59=0,$F59=0),"Sem movimento",IF(AND($E59=0,$F59&lt;&gt;0),"Sem base orçada",IF($D59="Despesa",IF($F59&gt;$E59*(1+Premissas!$B$5),"Fora da tolerância",IF($F59&lt;$E59*(1-Premissas!$B$5),"Favorável","Dentro da tolerância")),IF($D59="Receita",IF($F59&lt;$E59*(1-Premissas!$B$5),"Fora da tolerância",IF($F59&gt;$E59*(1+Premissas!$B$5),"Favorável","Dentro da tolerância")),"Verificar cadastro")))))</f>
        <v/>
      </c>
      <c r="J59" s="31">
        <f>IF(AND($A59="",$B59="",$E59="",$F59=""),"",IF(OR($A59="",$B59="",$E59="",$F59=""),"Preenchimento incompleto",IF($C59="Código não cadastrado","Código não cadastrado",IF(COUNTIFS($A$5:$A$504,$A59,$B$5:$B$504,$B59)&gt;1,"Competência e código duplicados","OK"))))</f>
        <v/>
      </c>
      <c r="K59" s="32" t="n"/>
    </row>
    <row r="60">
      <c r="A60" s="37" t="n"/>
      <c r="B60" s="23" t="n"/>
      <c r="C60" s="13">
        <f>IF($B60="","",IFERROR(VLOOKUP($B60,Premissas!$A$9:$C$108,2,FALSE),"Código não cadastrado"))</f>
        <v/>
      </c>
      <c r="D60" s="25">
        <f>IF($B60="","",IFERROR(VLOOKUP($B60,Premissas!$A$9:$C$108,3,FALSE),""))</f>
        <v/>
      </c>
      <c r="E60" s="38" t="n"/>
      <c r="F60" s="38" t="n"/>
      <c r="G60" s="35">
        <f>IF(OR($E60="",$F60=""),"",$F60-$E60)</f>
        <v/>
      </c>
      <c r="H60" s="14">
        <f>IF(OR($E60="",$F60="",$E60=0),"",IFERROR($G60/$E60,""))</f>
        <v/>
      </c>
      <c r="I60" s="25">
        <f>IF(OR($B60="",$E60="",$F60=""),"",IF(AND($E60=0,$F60=0),"Sem movimento",IF(AND($E60=0,$F60&lt;&gt;0),"Sem base orçada",IF($D60="Despesa",IF($F60&gt;$E60*(1+Premissas!$B$5),"Fora da tolerância",IF($F60&lt;$E60*(1-Premissas!$B$5),"Favorável","Dentro da tolerância")),IF($D60="Receita",IF($F60&lt;$E60*(1-Premissas!$B$5),"Fora da tolerância",IF($F60&gt;$E60*(1+Premissas!$B$5),"Favorável","Dentro da tolerância")),"Verificar cadastro")))))</f>
        <v/>
      </c>
      <c r="J60" s="4">
        <f>IF(AND($A60="",$B60="",$E60="",$F60=""),"",IF(OR($A60="",$B60="",$E60="",$F60=""),"Preenchimento incompleto",IF($C60="Código não cadastrado","Código não cadastrado",IF(COUNTIFS($A$5:$A$504,$A60,$B$5:$B$504,$B60)&gt;1,"Competência e código duplicados","OK"))))</f>
        <v/>
      </c>
      <c r="K60" s="32" t="n"/>
    </row>
    <row r="61">
      <c r="A61" s="37" t="n"/>
      <c r="B61" s="23" t="n"/>
      <c r="C61" s="27">
        <f>IF($B61="","",IFERROR(VLOOKUP($B61,Premissas!$A$9:$C$108,2,FALSE),"Código não cadastrado"))</f>
        <v/>
      </c>
      <c r="D61" s="24">
        <f>IF($B61="","",IFERROR(VLOOKUP($B61,Premissas!$A$9:$C$108,3,FALSE),""))</f>
        <v/>
      </c>
      <c r="E61" s="38" t="n"/>
      <c r="F61" s="38" t="n"/>
      <c r="G61" s="39">
        <f>IF(OR($E61="",$F61=""),"",$F61-$E61)</f>
        <v/>
      </c>
      <c r="H61" s="30">
        <f>IF(OR($E61="",$F61="",$E61=0),"",IFERROR($G61/$E61,""))</f>
        <v/>
      </c>
      <c r="I61" s="24">
        <f>IF(OR($B61="",$E61="",$F61=""),"",IF(AND($E61=0,$F61=0),"Sem movimento",IF(AND($E61=0,$F61&lt;&gt;0),"Sem base orçada",IF($D61="Despesa",IF($F61&gt;$E61*(1+Premissas!$B$5),"Fora da tolerância",IF($F61&lt;$E61*(1-Premissas!$B$5),"Favorável","Dentro da tolerância")),IF($D61="Receita",IF($F61&lt;$E61*(1-Premissas!$B$5),"Fora da tolerância",IF($F61&gt;$E61*(1+Premissas!$B$5),"Favorável","Dentro da tolerância")),"Verificar cadastro")))))</f>
        <v/>
      </c>
      <c r="J61" s="31">
        <f>IF(AND($A61="",$B61="",$E61="",$F61=""),"",IF(OR($A61="",$B61="",$E61="",$F61=""),"Preenchimento incompleto",IF($C61="Código não cadastrado","Código não cadastrado",IF(COUNTIFS($A$5:$A$504,$A61,$B$5:$B$504,$B61)&gt;1,"Competência e código duplicados","OK"))))</f>
        <v/>
      </c>
      <c r="K61" s="32" t="n"/>
    </row>
    <row r="62">
      <c r="A62" s="37" t="n"/>
      <c r="B62" s="23" t="n"/>
      <c r="C62" s="13">
        <f>IF($B62="","",IFERROR(VLOOKUP($B62,Premissas!$A$9:$C$108,2,FALSE),"Código não cadastrado"))</f>
        <v/>
      </c>
      <c r="D62" s="25">
        <f>IF($B62="","",IFERROR(VLOOKUP($B62,Premissas!$A$9:$C$108,3,FALSE),""))</f>
        <v/>
      </c>
      <c r="E62" s="38" t="n"/>
      <c r="F62" s="38" t="n"/>
      <c r="G62" s="35">
        <f>IF(OR($E62="",$F62=""),"",$F62-$E62)</f>
        <v/>
      </c>
      <c r="H62" s="14">
        <f>IF(OR($E62="",$F62="",$E62=0),"",IFERROR($G62/$E62,""))</f>
        <v/>
      </c>
      <c r="I62" s="25">
        <f>IF(OR($B62="",$E62="",$F62=""),"",IF(AND($E62=0,$F62=0),"Sem movimento",IF(AND($E62=0,$F62&lt;&gt;0),"Sem base orçada",IF($D62="Despesa",IF($F62&gt;$E62*(1+Premissas!$B$5),"Fora da tolerância",IF($F62&lt;$E62*(1-Premissas!$B$5),"Favorável","Dentro da tolerância")),IF($D62="Receita",IF($F62&lt;$E62*(1-Premissas!$B$5),"Fora da tolerância",IF($F62&gt;$E62*(1+Premissas!$B$5),"Favorável","Dentro da tolerância")),"Verificar cadastro")))))</f>
        <v/>
      </c>
      <c r="J62" s="4">
        <f>IF(AND($A62="",$B62="",$E62="",$F62=""),"",IF(OR($A62="",$B62="",$E62="",$F62=""),"Preenchimento incompleto",IF($C62="Código não cadastrado","Código não cadastrado",IF(COUNTIFS($A$5:$A$504,$A62,$B$5:$B$504,$B62)&gt;1,"Competência e código duplicados","OK"))))</f>
        <v/>
      </c>
      <c r="K62" s="32" t="n"/>
    </row>
    <row r="63">
      <c r="A63" s="37" t="n"/>
      <c r="B63" s="23" t="n"/>
      <c r="C63" s="27">
        <f>IF($B63="","",IFERROR(VLOOKUP($B63,Premissas!$A$9:$C$108,2,FALSE),"Código não cadastrado"))</f>
        <v/>
      </c>
      <c r="D63" s="24">
        <f>IF($B63="","",IFERROR(VLOOKUP($B63,Premissas!$A$9:$C$108,3,FALSE),""))</f>
        <v/>
      </c>
      <c r="E63" s="38" t="n"/>
      <c r="F63" s="38" t="n"/>
      <c r="G63" s="39">
        <f>IF(OR($E63="",$F63=""),"",$F63-$E63)</f>
        <v/>
      </c>
      <c r="H63" s="30">
        <f>IF(OR($E63="",$F63="",$E63=0),"",IFERROR($G63/$E63,""))</f>
        <v/>
      </c>
      <c r="I63" s="24">
        <f>IF(OR($B63="",$E63="",$F63=""),"",IF(AND($E63=0,$F63=0),"Sem movimento",IF(AND($E63=0,$F63&lt;&gt;0),"Sem base orçada",IF($D63="Despesa",IF($F63&gt;$E63*(1+Premissas!$B$5),"Fora da tolerância",IF($F63&lt;$E63*(1-Premissas!$B$5),"Favorável","Dentro da tolerância")),IF($D63="Receita",IF($F63&lt;$E63*(1-Premissas!$B$5),"Fora da tolerância",IF($F63&gt;$E63*(1+Premissas!$B$5),"Favorável","Dentro da tolerância")),"Verificar cadastro")))))</f>
        <v/>
      </c>
      <c r="J63" s="31">
        <f>IF(AND($A63="",$B63="",$E63="",$F63=""),"",IF(OR($A63="",$B63="",$E63="",$F63=""),"Preenchimento incompleto",IF($C63="Código não cadastrado","Código não cadastrado",IF(COUNTIFS($A$5:$A$504,$A63,$B$5:$B$504,$B63)&gt;1,"Competência e código duplicados","OK"))))</f>
        <v/>
      </c>
      <c r="K63" s="32" t="n"/>
    </row>
    <row r="64">
      <c r="A64" s="37" t="n"/>
      <c r="B64" s="23" t="n"/>
      <c r="C64" s="13">
        <f>IF($B64="","",IFERROR(VLOOKUP($B64,Premissas!$A$9:$C$108,2,FALSE),"Código não cadastrado"))</f>
        <v/>
      </c>
      <c r="D64" s="25">
        <f>IF($B64="","",IFERROR(VLOOKUP($B64,Premissas!$A$9:$C$108,3,FALSE),""))</f>
        <v/>
      </c>
      <c r="E64" s="38" t="n"/>
      <c r="F64" s="38" t="n"/>
      <c r="G64" s="35">
        <f>IF(OR($E64="",$F64=""),"",$F64-$E64)</f>
        <v/>
      </c>
      <c r="H64" s="14">
        <f>IF(OR($E64="",$F64="",$E64=0),"",IFERROR($G64/$E64,""))</f>
        <v/>
      </c>
      <c r="I64" s="25">
        <f>IF(OR($B64="",$E64="",$F64=""),"",IF(AND($E64=0,$F64=0),"Sem movimento",IF(AND($E64=0,$F64&lt;&gt;0),"Sem base orçada",IF($D64="Despesa",IF($F64&gt;$E64*(1+Premissas!$B$5),"Fora da tolerância",IF($F64&lt;$E64*(1-Premissas!$B$5),"Favorável","Dentro da tolerância")),IF($D64="Receita",IF($F64&lt;$E64*(1-Premissas!$B$5),"Fora da tolerância",IF($F64&gt;$E64*(1+Premissas!$B$5),"Favorável","Dentro da tolerância")),"Verificar cadastro")))))</f>
        <v/>
      </c>
      <c r="J64" s="4">
        <f>IF(AND($A64="",$B64="",$E64="",$F64=""),"",IF(OR($A64="",$B64="",$E64="",$F64=""),"Preenchimento incompleto",IF($C64="Código não cadastrado","Código não cadastrado",IF(COUNTIFS($A$5:$A$504,$A64,$B$5:$B$504,$B64)&gt;1,"Competência e código duplicados","OK"))))</f>
        <v/>
      </c>
      <c r="K64" s="32" t="n"/>
    </row>
    <row r="65">
      <c r="A65" s="37" t="n"/>
      <c r="B65" s="23" t="n"/>
      <c r="C65" s="27">
        <f>IF($B65="","",IFERROR(VLOOKUP($B65,Premissas!$A$9:$C$108,2,FALSE),"Código não cadastrado"))</f>
        <v/>
      </c>
      <c r="D65" s="24">
        <f>IF($B65="","",IFERROR(VLOOKUP($B65,Premissas!$A$9:$C$108,3,FALSE),""))</f>
        <v/>
      </c>
      <c r="E65" s="38" t="n"/>
      <c r="F65" s="38" t="n"/>
      <c r="G65" s="39">
        <f>IF(OR($E65="",$F65=""),"",$F65-$E65)</f>
        <v/>
      </c>
      <c r="H65" s="30">
        <f>IF(OR($E65="",$F65="",$E65=0),"",IFERROR($G65/$E65,""))</f>
        <v/>
      </c>
      <c r="I65" s="24">
        <f>IF(OR($B65="",$E65="",$F65=""),"",IF(AND($E65=0,$F65=0),"Sem movimento",IF(AND($E65=0,$F65&lt;&gt;0),"Sem base orçada",IF($D65="Despesa",IF($F65&gt;$E65*(1+Premissas!$B$5),"Fora da tolerância",IF($F65&lt;$E65*(1-Premissas!$B$5),"Favorável","Dentro da tolerância")),IF($D65="Receita",IF($F65&lt;$E65*(1-Premissas!$B$5),"Fora da tolerância",IF($F65&gt;$E65*(1+Premissas!$B$5),"Favorável","Dentro da tolerância")),"Verificar cadastro")))))</f>
        <v/>
      </c>
      <c r="J65" s="31">
        <f>IF(AND($A65="",$B65="",$E65="",$F65=""),"",IF(OR($A65="",$B65="",$E65="",$F65=""),"Preenchimento incompleto",IF($C65="Código não cadastrado","Código não cadastrado",IF(COUNTIFS($A$5:$A$504,$A65,$B$5:$B$504,$B65)&gt;1,"Competência e código duplicados","OK"))))</f>
        <v/>
      </c>
      <c r="K65" s="32" t="n"/>
    </row>
    <row r="66">
      <c r="A66" s="37" t="n"/>
      <c r="B66" s="23" t="n"/>
      <c r="C66" s="13">
        <f>IF($B66="","",IFERROR(VLOOKUP($B66,Premissas!$A$9:$C$108,2,FALSE),"Código não cadastrado"))</f>
        <v/>
      </c>
      <c r="D66" s="25">
        <f>IF($B66="","",IFERROR(VLOOKUP($B66,Premissas!$A$9:$C$108,3,FALSE),""))</f>
        <v/>
      </c>
      <c r="E66" s="38" t="n"/>
      <c r="F66" s="38" t="n"/>
      <c r="G66" s="35">
        <f>IF(OR($E66="",$F66=""),"",$F66-$E66)</f>
        <v/>
      </c>
      <c r="H66" s="14">
        <f>IF(OR($E66="",$F66="",$E66=0),"",IFERROR($G66/$E66,""))</f>
        <v/>
      </c>
      <c r="I66" s="25">
        <f>IF(OR($B66="",$E66="",$F66=""),"",IF(AND($E66=0,$F66=0),"Sem movimento",IF(AND($E66=0,$F66&lt;&gt;0),"Sem base orçada",IF($D66="Despesa",IF($F66&gt;$E66*(1+Premissas!$B$5),"Fora da tolerância",IF($F66&lt;$E66*(1-Premissas!$B$5),"Favorável","Dentro da tolerância")),IF($D66="Receita",IF($F66&lt;$E66*(1-Premissas!$B$5),"Fora da tolerância",IF($F66&gt;$E66*(1+Premissas!$B$5),"Favorável","Dentro da tolerância")),"Verificar cadastro")))))</f>
        <v/>
      </c>
      <c r="J66" s="4">
        <f>IF(AND($A66="",$B66="",$E66="",$F66=""),"",IF(OR($A66="",$B66="",$E66="",$F66=""),"Preenchimento incompleto",IF($C66="Código não cadastrado","Código não cadastrado",IF(COUNTIFS($A$5:$A$504,$A66,$B$5:$B$504,$B66)&gt;1,"Competência e código duplicados","OK"))))</f>
        <v/>
      </c>
      <c r="K66" s="32" t="n"/>
    </row>
    <row r="67">
      <c r="A67" s="37" t="n"/>
      <c r="B67" s="23" t="n"/>
      <c r="C67" s="27">
        <f>IF($B67="","",IFERROR(VLOOKUP($B67,Premissas!$A$9:$C$108,2,FALSE),"Código não cadastrado"))</f>
        <v/>
      </c>
      <c r="D67" s="24">
        <f>IF($B67="","",IFERROR(VLOOKUP($B67,Premissas!$A$9:$C$108,3,FALSE),""))</f>
        <v/>
      </c>
      <c r="E67" s="38" t="n"/>
      <c r="F67" s="38" t="n"/>
      <c r="G67" s="39">
        <f>IF(OR($E67="",$F67=""),"",$F67-$E67)</f>
        <v/>
      </c>
      <c r="H67" s="30">
        <f>IF(OR($E67="",$F67="",$E67=0),"",IFERROR($G67/$E67,""))</f>
        <v/>
      </c>
      <c r="I67" s="24">
        <f>IF(OR($B67="",$E67="",$F67=""),"",IF(AND($E67=0,$F67=0),"Sem movimento",IF(AND($E67=0,$F67&lt;&gt;0),"Sem base orçada",IF($D67="Despesa",IF($F67&gt;$E67*(1+Premissas!$B$5),"Fora da tolerância",IF($F67&lt;$E67*(1-Premissas!$B$5),"Favorável","Dentro da tolerância")),IF($D67="Receita",IF($F67&lt;$E67*(1-Premissas!$B$5),"Fora da tolerância",IF($F67&gt;$E67*(1+Premissas!$B$5),"Favorável","Dentro da tolerância")),"Verificar cadastro")))))</f>
        <v/>
      </c>
      <c r="J67" s="31">
        <f>IF(AND($A67="",$B67="",$E67="",$F67=""),"",IF(OR($A67="",$B67="",$E67="",$F67=""),"Preenchimento incompleto",IF($C67="Código não cadastrado","Código não cadastrado",IF(COUNTIFS($A$5:$A$504,$A67,$B$5:$B$504,$B67)&gt;1,"Competência e código duplicados","OK"))))</f>
        <v/>
      </c>
      <c r="K67" s="32" t="n"/>
    </row>
    <row r="68">
      <c r="A68" s="37" t="n"/>
      <c r="B68" s="23" t="n"/>
      <c r="C68" s="13">
        <f>IF($B68="","",IFERROR(VLOOKUP($B68,Premissas!$A$9:$C$108,2,FALSE),"Código não cadastrado"))</f>
        <v/>
      </c>
      <c r="D68" s="25">
        <f>IF($B68="","",IFERROR(VLOOKUP($B68,Premissas!$A$9:$C$108,3,FALSE),""))</f>
        <v/>
      </c>
      <c r="E68" s="38" t="n"/>
      <c r="F68" s="38" t="n"/>
      <c r="G68" s="35">
        <f>IF(OR($E68="",$F68=""),"",$F68-$E68)</f>
        <v/>
      </c>
      <c r="H68" s="14">
        <f>IF(OR($E68="",$F68="",$E68=0),"",IFERROR($G68/$E68,""))</f>
        <v/>
      </c>
      <c r="I68" s="25">
        <f>IF(OR($B68="",$E68="",$F68=""),"",IF(AND($E68=0,$F68=0),"Sem movimento",IF(AND($E68=0,$F68&lt;&gt;0),"Sem base orçada",IF($D68="Despesa",IF($F68&gt;$E68*(1+Premissas!$B$5),"Fora da tolerância",IF($F68&lt;$E68*(1-Premissas!$B$5),"Favorável","Dentro da tolerância")),IF($D68="Receita",IF($F68&lt;$E68*(1-Premissas!$B$5),"Fora da tolerância",IF($F68&gt;$E68*(1+Premissas!$B$5),"Favorável","Dentro da tolerância")),"Verificar cadastro")))))</f>
        <v/>
      </c>
      <c r="J68" s="4">
        <f>IF(AND($A68="",$B68="",$E68="",$F68=""),"",IF(OR($A68="",$B68="",$E68="",$F68=""),"Preenchimento incompleto",IF($C68="Código não cadastrado","Código não cadastrado",IF(COUNTIFS($A$5:$A$504,$A68,$B$5:$B$504,$B68)&gt;1,"Competência e código duplicados","OK"))))</f>
        <v/>
      </c>
      <c r="K68" s="32" t="n"/>
    </row>
    <row r="69">
      <c r="A69" s="37" t="n"/>
      <c r="B69" s="23" t="n"/>
      <c r="C69" s="27">
        <f>IF($B69="","",IFERROR(VLOOKUP($B69,Premissas!$A$9:$C$108,2,FALSE),"Código não cadastrado"))</f>
        <v/>
      </c>
      <c r="D69" s="24">
        <f>IF($B69="","",IFERROR(VLOOKUP($B69,Premissas!$A$9:$C$108,3,FALSE),""))</f>
        <v/>
      </c>
      <c r="E69" s="38" t="n"/>
      <c r="F69" s="38" t="n"/>
      <c r="G69" s="39">
        <f>IF(OR($E69="",$F69=""),"",$F69-$E69)</f>
        <v/>
      </c>
      <c r="H69" s="30">
        <f>IF(OR($E69="",$F69="",$E69=0),"",IFERROR($G69/$E69,""))</f>
        <v/>
      </c>
      <c r="I69" s="24">
        <f>IF(OR($B69="",$E69="",$F69=""),"",IF(AND($E69=0,$F69=0),"Sem movimento",IF(AND($E69=0,$F69&lt;&gt;0),"Sem base orçada",IF($D69="Despesa",IF($F69&gt;$E69*(1+Premissas!$B$5),"Fora da tolerância",IF($F69&lt;$E69*(1-Premissas!$B$5),"Favorável","Dentro da tolerância")),IF($D69="Receita",IF($F69&lt;$E69*(1-Premissas!$B$5),"Fora da tolerância",IF($F69&gt;$E69*(1+Premissas!$B$5),"Favorável","Dentro da tolerância")),"Verificar cadastro")))))</f>
        <v/>
      </c>
      <c r="J69" s="31">
        <f>IF(AND($A69="",$B69="",$E69="",$F69=""),"",IF(OR($A69="",$B69="",$E69="",$F69=""),"Preenchimento incompleto",IF($C69="Código não cadastrado","Código não cadastrado",IF(COUNTIFS($A$5:$A$504,$A69,$B$5:$B$504,$B69)&gt;1,"Competência e código duplicados","OK"))))</f>
        <v/>
      </c>
      <c r="K69" s="32" t="n"/>
    </row>
    <row r="70">
      <c r="A70" s="37" t="n"/>
      <c r="B70" s="23" t="n"/>
      <c r="C70" s="13">
        <f>IF($B70="","",IFERROR(VLOOKUP($B70,Premissas!$A$9:$C$108,2,FALSE),"Código não cadastrado"))</f>
        <v/>
      </c>
      <c r="D70" s="25">
        <f>IF($B70="","",IFERROR(VLOOKUP($B70,Premissas!$A$9:$C$108,3,FALSE),""))</f>
        <v/>
      </c>
      <c r="E70" s="38" t="n"/>
      <c r="F70" s="38" t="n"/>
      <c r="G70" s="35">
        <f>IF(OR($E70="",$F70=""),"",$F70-$E70)</f>
        <v/>
      </c>
      <c r="H70" s="14">
        <f>IF(OR($E70="",$F70="",$E70=0),"",IFERROR($G70/$E70,""))</f>
        <v/>
      </c>
      <c r="I70" s="25">
        <f>IF(OR($B70="",$E70="",$F70=""),"",IF(AND($E70=0,$F70=0),"Sem movimento",IF(AND($E70=0,$F70&lt;&gt;0),"Sem base orçada",IF($D70="Despesa",IF($F70&gt;$E70*(1+Premissas!$B$5),"Fora da tolerância",IF($F70&lt;$E70*(1-Premissas!$B$5),"Favorável","Dentro da tolerância")),IF($D70="Receita",IF($F70&lt;$E70*(1-Premissas!$B$5),"Fora da tolerância",IF($F70&gt;$E70*(1+Premissas!$B$5),"Favorável","Dentro da tolerância")),"Verificar cadastro")))))</f>
        <v/>
      </c>
      <c r="J70" s="4">
        <f>IF(AND($A70="",$B70="",$E70="",$F70=""),"",IF(OR($A70="",$B70="",$E70="",$F70=""),"Preenchimento incompleto",IF($C70="Código não cadastrado","Código não cadastrado",IF(COUNTIFS($A$5:$A$504,$A70,$B$5:$B$504,$B70)&gt;1,"Competência e código duplicados","OK"))))</f>
        <v/>
      </c>
      <c r="K70" s="32" t="n"/>
    </row>
    <row r="71">
      <c r="A71" s="37" t="n"/>
      <c r="B71" s="23" t="n"/>
      <c r="C71" s="27">
        <f>IF($B71="","",IFERROR(VLOOKUP($B71,Premissas!$A$9:$C$108,2,FALSE),"Código não cadastrado"))</f>
        <v/>
      </c>
      <c r="D71" s="24">
        <f>IF($B71="","",IFERROR(VLOOKUP($B71,Premissas!$A$9:$C$108,3,FALSE),""))</f>
        <v/>
      </c>
      <c r="E71" s="38" t="n"/>
      <c r="F71" s="38" t="n"/>
      <c r="G71" s="39">
        <f>IF(OR($E71="",$F71=""),"",$F71-$E71)</f>
        <v/>
      </c>
      <c r="H71" s="30">
        <f>IF(OR($E71="",$F71="",$E71=0),"",IFERROR($G71/$E71,""))</f>
        <v/>
      </c>
      <c r="I71" s="24">
        <f>IF(OR($B71="",$E71="",$F71=""),"",IF(AND($E71=0,$F71=0),"Sem movimento",IF(AND($E71=0,$F71&lt;&gt;0),"Sem base orçada",IF($D71="Despesa",IF($F71&gt;$E71*(1+Premissas!$B$5),"Fora da tolerância",IF($F71&lt;$E71*(1-Premissas!$B$5),"Favorável","Dentro da tolerância")),IF($D71="Receita",IF($F71&lt;$E71*(1-Premissas!$B$5),"Fora da tolerância",IF($F71&gt;$E71*(1+Premissas!$B$5),"Favorável","Dentro da tolerância")),"Verificar cadastro")))))</f>
        <v/>
      </c>
      <c r="J71" s="31">
        <f>IF(AND($A71="",$B71="",$E71="",$F71=""),"",IF(OR($A71="",$B71="",$E71="",$F71=""),"Preenchimento incompleto",IF($C71="Código não cadastrado","Código não cadastrado",IF(COUNTIFS($A$5:$A$504,$A71,$B$5:$B$504,$B71)&gt;1,"Competência e código duplicados","OK"))))</f>
        <v/>
      </c>
      <c r="K71" s="32" t="n"/>
    </row>
    <row r="72">
      <c r="A72" s="37" t="n"/>
      <c r="B72" s="23" t="n"/>
      <c r="C72" s="13">
        <f>IF($B72="","",IFERROR(VLOOKUP($B72,Premissas!$A$9:$C$108,2,FALSE),"Código não cadastrado"))</f>
        <v/>
      </c>
      <c r="D72" s="25">
        <f>IF($B72="","",IFERROR(VLOOKUP($B72,Premissas!$A$9:$C$108,3,FALSE),""))</f>
        <v/>
      </c>
      <c r="E72" s="38" t="n"/>
      <c r="F72" s="38" t="n"/>
      <c r="G72" s="35">
        <f>IF(OR($E72="",$F72=""),"",$F72-$E72)</f>
        <v/>
      </c>
      <c r="H72" s="14">
        <f>IF(OR($E72="",$F72="",$E72=0),"",IFERROR($G72/$E72,""))</f>
        <v/>
      </c>
      <c r="I72" s="25">
        <f>IF(OR($B72="",$E72="",$F72=""),"",IF(AND($E72=0,$F72=0),"Sem movimento",IF(AND($E72=0,$F72&lt;&gt;0),"Sem base orçada",IF($D72="Despesa",IF($F72&gt;$E72*(1+Premissas!$B$5),"Fora da tolerância",IF($F72&lt;$E72*(1-Premissas!$B$5),"Favorável","Dentro da tolerância")),IF($D72="Receita",IF($F72&lt;$E72*(1-Premissas!$B$5),"Fora da tolerância",IF($F72&gt;$E72*(1+Premissas!$B$5),"Favorável","Dentro da tolerância")),"Verificar cadastro")))))</f>
        <v/>
      </c>
      <c r="J72" s="4">
        <f>IF(AND($A72="",$B72="",$E72="",$F72=""),"",IF(OR($A72="",$B72="",$E72="",$F72=""),"Preenchimento incompleto",IF($C72="Código não cadastrado","Código não cadastrado",IF(COUNTIFS($A$5:$A$504,$A72,$B$5:$B$504,$B72)&gt;1,"Competência e código duplicados","OK"))))</f>
        <v/>
      </c>
      <c r="K72" s="32" t="n"/>
    </row>
    <row r="73">
      <c r="A73" s="37" t="n"/>
      <c r="B73" s="23" t="n"/>
      <c r="C73" s="27">
        <f>IF($B73="","",IFERROR(VLOOKUP($B73,Premissas!$A$9:$C$108,2,FALSE),"Código não cadastrado"))</f>
        <v/>
      </c>
      <c r="D73" s="24">
        <f>IF($B73="","",IFERROR(VLOOKUP($B73,Premissas!$A$9:$C$108,3,FALSE),""))</f>
        <v/>
      </c>
      <c r="E73" s="38" t="n"/>
      <c r="F73" s="38" t="n"/>
      <c r="G73" s="39">
        <f>IF(OR($E73="",$F73=""),"",$F73-$E73)</f>
        <v/>
      </c>
      <c r="H73" s="30">
        <f>IF(OR($E73="",$F73="",$E73=0),"",IFERROR($G73/$E73,""))</f>
        <v/>
      </c>
      <c r="I73" s="24">
        <f>IF(OR($B73="",$E73="",$F73=""),"",IF(AND($E73=0,$F73=0),"Sem movimento",IF(AND($E73=0,$F73&lt;&gt;0),"Sem base orçada",IF($D73="Despesa",IF($F73&gt;$E73*(1+Premissas!$B$5),"Fora da tolerância",IF($F73&lt;$E73*(1-Premissas!$B$5),"Favorável","Dentro da tolerância")),IF($D73="Receita",IF($F73&lt;$E73*(1-Premissas!$B$5),"Fora da tolerância",IF($F73&gt;$E73*(1+Premissas!$B$5),"Favorável","Dentro da tolerância")),"Verificar cadastro")))))</f>
        <v/>
      </c>
      <c r="J73" s="31">
        <f>IF(AND($A73="",$B73="",$E73="",$F73=""),"",IF(OR($A73="",$B73="",$E73="",$F73=""),"Preenchimento incompleto",IF($C73="Código não cadastrado","Código não cadastrado",IF(COUNTIFS($A$5:$A$504,$A73,$B$5:$B$504,$B73)&gt;1,"Competência e código duplicados","OK"))))</f>
        <v/>
      </c>
      <c r="K73" s="32" t="n"/>
    </row>
    <row r="74">
      <c r="A74" s="37" t="n"/>
      <c r="B74" s="23" t="n"/>
      <c r="C74" s="13">
        <f>IF($B74="","",IFERROR(VLOOKUP($B74,Premissas!$A$9:$C$108,2,FALSE),"Código não cadastrado"))</f>
        <v/>
      </c>
      <c r="D74" s="25">
        <f>IF($B74="","",IFERROR(VLOOKUP($B74,Premissas!$A$9:$C$108,3,FALSE),""))</f>
        <v/>
      </c>
      <c r="E74" s="38" t="n"/>
      <c r="F74" s="38" t="n"/>
      <c r="G74" s="35">
        <f>IF(OR($E74="",$F74=""),"",$F74-$E74)</f>
        <v/>
      </c>
      <c r="H74" s="14">
        <f>IF(OR($E74="",$F74="",$E74=0),"",IFERROR($G74/$E74,""))</f>
        <v/>
      </c>
      <c r="I74" s="25">
        <f>IF(OR($B74="",$E74="",$F74=""),"",IF(AND($E74=0,$F74=0),"Sem movimento",IF(AND($E74=0,$F74&lt;&gt;0),"Sem base orçada",IF($D74="Despesa",IF($F74&gt;$E74*(1+Premissas!$B$5),"Fora da tolerância",IF($F74&lt;$E74*(1-Premissas!$B$5),"Favorável","Dentro da tolerância")),IF($D74="Receita",IF($F74&lt;$E74*(1-Premissas!$B$5),"Fora da tolerância",IF($F74&gt;$E74*(1+Premissas!$B$5),"Favorável","Dentro da tolerância")),"Verificar cadastro")))))</f>
        <v/>
      </c>
      <c r="J74" s="4">
        <f>IF(AND($A74="",$B74="",$E74="",$F74=""),"",IF(OR($A74="",$B74="",$E74="",$F74=""),"Preenchimento incompleto",IF($C74="Código não cadastrado","Código não cadastrado",IF(COUNTIFS($A$5:$A$504,$A74,$B$5:$B$504,$B74)&gt;1,"Competência e código duplicados","OK"))))</f>
        <v/>
      </c>
      <c r="K74" s="32" t="n"/>
    </row>
    <row r="75">
      <c r="A75" s="37" t="n"/>
      <c r="B75" s="23" t="n"/>
      <c r="C75" s="27">
        <f>IF($B75="","",IFERROR(VLOOKUP($B75,Premissas!$A$9:$C$108,2,FALSE),"Código não cadastrado"))</f>
        <v/>
      </c>
      <c r="D75" s="24">
        <f>IF($B75="","",IFERROR(VLOOKUP($B75,Premissas!$A$9:$C$108,3,FALSE),""))</f>
        <v/>
      </c>
      <c r="E75" s="38" t="n"/>
      <c r="F75" s="38" t="n"/>
      <c r="G75" s="39">
        <f>IF(OR($E75="",$F75=""),"",$F75-$E75)</f>
        <v/>
      </c>
      <c r="H75" s="30">
        <f>IF(OR($E75="",$F75="",$E75=0),"",IFERROR($G75/$E75,""))</f>
        <v/>
      </c>
      <c r="I75" s="24">
        <f>IF(OR($B75="",$E75="",$F75=""),"",IF(AND($E75=0,$F75=0),"Sem movimento",IF(AND($E75=0,$F75&lt;&gt;0),"Sem base orçada",IF($D75="Despesa",IF($F75&gt;$E75*(1+Premissas!$B$5),"Fora da tolerância",IF($F75&lt;$E75*(1-Premissas!$B$5),"Favorável","Dentro da tolerância")),IF($D75="Receita",IF($F75&lt;$E75*(1-Premissas!$B$5),"Fora da tolerância",IF($F75&gt;$E75*(1+Premissas!$B$5),"Favorável","Dentro da tolerância")),"Verificar cadastro")))))</f>
        <v/>
      </c>
      <c r="J75" s="31">
        <f>IF(AND($A75="",$B75="",$E75="",$F75=""),"",IF(OR($A75="",$B75="",$E75="",$F75=""),"Preenchimento incompleto",IF($C75="Código não cadastrado","Código não cadastrado",IF(COUNTIFS($A$5:$A$504,$A75,$B$5:$B$504,$B75)&gt;1,"Competência e código duplicados","OK"))))</f>
        <v/>
      </c>
      <c r="K75" s="32" t="n"/>
    </row>
    <row r="76">
      <c r="A76" s="37" t="n"/>
      <c r="B76" s="23" t="n"/>
      <c r="C76" s="13">
        <f>IF($B76="","",IFERROR(VLOOKUP($B76,Premissas!$A$9:$C$108,2,FALSE),"Código não cadastrado"))</f>
        <v/>
      </c>
      <c r="D76" s="25">
        <f>IF($B76="","",IFERROR(VLOOKUP($B76,Premissas!$A$9:$C$108,3,FALSE),""))</f>
        <v/>
      </c>
      <c r="E76" s="38" t="n"/>
      <c r="F76" s="38" t="n"/>
      <c r="G76" s="35">
        <f>IF(OR($E76="",$F76=""),"",$F76-$E76)</f>
        <v/>
      </c>
      <c r="H76" s="14">
        <f>IF(OR($E76="",$F76="",$E76=0),"",IFERROR($G76/$E76,""))</f>
        <v/>
      </c>
      <c r="I76" s="25">
        <f>IF(OR($B76="",$E76="",$F76=""),"",IF(AND($E76=0,$F76=0),"Sem movimento",IF(AND($E76=0,$F76&lt;&gt;0),"Sem base orçada",IF($D76="Despesa",IF($F76&gt;$E76*(1+Premissas!$B$5),"Fora da tolerância",IF($F76&lt;$E76*(1-Premissas!$B$5),"Favorável","Dentro da tolerância")),IF($D76="Receita",IF($F76&lt;$E76*(1-Premissas!$B$5),"Fora da tolerância",IF($F76&gt;$E76*(1+Premissas!$B$5),"Favorável","Dentro da tolerância")),"Verificar cadastro")))))</f>
        <v/>
      </c>
      <c r="J76" s="4">
        <f>IF(AND($A76="",$B76="",$E76="",$F76=""),"",IF(OR($A76="",$B76="",$E76="",$F76=""),"Preenchimento incompleto",IF($C76="Código não cadastrado","Código não cadastrado",IF(COUNTIFS($A$5:$A$504,$A76,$B$5:$B$504,$B76)&gt;1,"Competência e código duplicados","OK"))))</f>
        <v/>
      </c>
      <c r="K76" s="32" t="n"/>
    </row>
    <row r="77">
      <c r="A77" s="37" t="n"/>
      <c r="B77" s="23" t="n"/>
      <c r="C77" s="27">
        <f>IF($B77="","",IFERROR(VLOOKUP($B77,Premissas!$A$9:$C$108,2,FALSE),"Código não cadastrado"))</f>
        <v/>
      </c>
      <c r="D77" s="24">
        <f>IF($B77="","",IFERROR(VLOOKUP($B77,Premissas!$A$9:$C$108,3,FALSE),""))</f>
        <v/>
      </c>
      <c r="E77" s="38" t="n"/>
      <c r="F77" s="38" t="n"/>
      <c r="G77" s="39">
        <f>IF(OR($E77="",$F77=""),"",$F77-$E77)</f>
        <v/>
      </c>
      <c r="H77" s="30">
        <f>IF(OR($E77="",$F77="",$E77=0),"",IFERROR($G77/$E77,""))</f>
        <v/>
      </c>
      <c r="I77" s="24">
        <f>IF(OR($B77="",$E77="",$F77=""),"",IF(AND($E77=0,$F77=0),"Sem movimento",IF(AND($E77=0,$F77&lt;&gt;0),"Sem base orçada",IF($D77="Despesa",IF($F77&gt;$E77*(1+Premissas!$B$5),"Fora da tolerância",IF($F77&lt;$E77*(1-Premissas!$B$5),"Favorável","Dentro da tolerância")),IF($D77="Receita",IF($F77&lt;$E77*(1-Premissas!$B$5),"Fora da tolerância",IF($F77&gt;$E77*(1+Premissas!$B$5),"Favorável","Dentro da tolerância")),"Verificar cadastro")))))</f>
        <v/>
      </c>
      <c r="J77" s="31">
        <f>IF(AND($A77="",$B77="",$E77="",$F77=""),"",IF(OR($A77="",$B77="",$E77="",$F77=""),"Preenchimento incompleto",IF($C77="Código não cadastrado","Código não cadastrado",IF(COUNTIFS($A$5:$A$504,$A77,$B$5:$B$504,$B77)&gt;1,"Competência e código duplicados","OK"))))</f>
        <v/>
      </c>
      <c r="K77" s="32" t="n"/>
    </row>
    <row r="78">
      <c r="A78" s="37" t="n"/>
      <c r="B78" s="23" t="n"/>
      <c r="C78" s="13">
        <f>IF($B78="","",IFERROR(VLOOKUP($B78,Premissas!$A$9:$C$108,2,FALSE),"Código não cadastrado"))</f>
        <v/>
      </c>
      <c r="D78" s="25">
        <f>IF($B78="","",IFERROR(VLOOKUP($B78,Premissas!$A$9:$C$108,3,FALSE),""))</f>
        <v/>
      </c>
      <c r="E78" s="38" t="n"/>
      <c r="F78" s="38" t="n"/>
      <c r="G78" s="35">
        <f>IF(OR($E78="",$F78=""),"",$F78-$E78)</f>
        <v/>
      </c>
      <c r="H78" s="14">
        <f>IF(OR($E78="",$F78="",$E78=0),"",IFERROR($G78/$E78,""))</f>
        <v/>
      </c>
      <c r="I78" s="25">
        <f>IF(OR($B78="",$E78="",$F78=""),"",IF(AND($E78=0,$F78=0),"Sem movimento",IF(AND($E78=0,$F78&lt;&gt;0),"Sem base orçada",IF($D78="Despesa",IF($F78&gt;$E78*(1+Premissas!$B$5),"Fora da tolerância",IF($F78&lt;$E78*(1-Premissas!$B$5),"Favorável","Dentro da tolerância")),IF($D78="Receita",IF($F78&lt;$E78*(1-Premissas!$B$5),"Fora da tolerância",IF($F78&gt;$E78*(1+Premissas!$B$5),"Favorável","Dentro da tolerância")),"Verificar cadastro")))))</f>
        <v/>
      </c>
      <c r="J78" s="4">
        <f>IF(AND($A78="",$B78="",$E78="",$F78=""),"",IF(OR($A78="",$B78="",$E78="",$F78=""),"Preenchimento incompleto",IF($C78="Código não cadastrado","Código não cadastrado",IF(COUNTIFS($A$5:$A$504,$A78,$B$5:$B$504,$B78)&gt;1,"Competência e código duplicados","OK"))))</f>
        <v/>
      </c>
      <c r="K78" s="32" t="n"/>
    </row>
    <row r="79">
      <c r="A79" s="37" t="n"/>
      <c r="B79" s="23" t="n"/>
      <c r="C79" s="27">
        <f>IF($B79="","",IFERROR(VLOOKUP($B79,Premissas!$A$9:$C$108,2,FALSE),"Código não cadastrado"))</f>
        <v/>
      </c>
      <c r="D79" s="24">
        <f>IF($B79="","",IFERROR(VLOOKUP($B79,Premissas!$A$9:$C$108,3,FALSE),""))</f>
        <v/>
      </c>
      <c r="E79" s="38" t="n"/>
      <c r="F79" s="38" t="n"/>
      <c r="G79" s="39">
        <f>IF(OR($E79="",$F79=""),"",$F79-$E79)</f>
        <v/>
      </c>
      <c r="H79" s="30">
        <f>IF(OR($E79="",$F79="",$E79=0),"",IFERROR($G79/$E79,""))</f>
        <v/>
      </c>
      <c r="I79" s="24">
        <f>IF(OR($B79="",$E79="",$F79=""),"",IF(AND($E79=0,$F79=0),"Sem movimento",IF(AND($E79=0,$F79&lt;&gt;0),"Sem base orçada",IF($D79="Despesa",IF($F79&gt;$E79*(1+Premissas!$B$5),"Fora da tolerância",IF($F79&lt;$E79*(1-Premissas!$B$5),"Favorável","Dentro da tolerância")),IF($D79="Receita",IF($F79&lt;$E79*(1-Premissas!$B$5),"Fora da tolerância",IF($F79&gt;$E79*(1+Premissas!$B$5),"Favorável","Dentro da tolerância")),"Verificar cadastro")))))</f>
        <v/>
      </c>
      <c r="J79" s="31">
        <f>IF(AND($A79="",$B79="",$E79="",$F79=""),"",IF(OR($A79="",$B79="",$E79="",$F79=""),"Preenchimento incompleto",IF($C79="Código não cadastrado","Código não cadastrado",IF(COUNTIFS($A$5:$A$504,$A79,$B$5:$B$504,$B79)&gt;1,"Competência e código duplicados","OK"))))</f>
        <v/>
      </c>
      <c r="K79" s="32" t="n"/>
    </row>
    <row r="80">
      <c r="A80" s="37" t="n"/>
      <c r="B80" s="23" t="n"/>
      <c r="C80" s="13">
        <f>IF($B80="","",IFERROR(VLOOKUP($B80,Premissas!$A$9:$C$108,2,FALSE),"Código não cadastrado"))</f>
        <v/>
      </c>
      <c r="D80" s="25">
        <f>IF($B80="","",IFERROR(VLOOKUP($B80,Premissas!$A$9:$C$108,3,FALSE),""))</f>
        <v/>
      </c>
      <c r="E80" s="38" t="n"/>
      <c r="F80" s="38" t="n"/>
      <c r="G80" s="35">
        <f>IF(OR($E80="",$F80=""),"",$F80-$E80)</f>
        <v/>
      </c>
      <c r="H80" s="14">
        <f>IF(OR($E80="",$F80="",$E80=0),"",IFERROR($G80/$E80,""))</f>
        <v/>
      </c>
      <c r="I80" s="25">
        <f>IF(OR($B80="",$E80="",$F80=""),"",IF(AND($E80=0,$F80=0),"Sem movimento",IF(AND($E80=0,$F80&lt;&gt;0),"Sem base orçada",IF($D80="Despesa",IF($F80&gt;$E80*(1+Premissas!$B$5),"Fora da tolerância",IF($F80&lt;$E80*(1-Premissas!$B$5),"Favorável","Dentro da tolerância")),IF($D80="Receita",IF($F80&lt;$E80*(1-Premissas!$B$5),"Fora da tolerância",IF($F80&gt;$E80*(1+Premissas!$B$5),"Favorável","Dentro da tolerância")),"Verificar cadastro")))))</f>
        <v/>
      </c>
      <c r="J80" s="4">
        <f>IF(AND($A80="",$B80="",$E80="",$F80=""),"",IF(OR($A80="",$B80="",$E80="",$F80=""),"Preenchimento incompleto",IF($C80="Código não cadastrado","Código não cadastrado",IF(COUNTIFS($A$5:$A$504,$A80,$B$5:$B$504,$B80)&gt;1,"Competência e código duplicados","OK"))))</f>
        <v/>
      </c>
      <c r="K80" s="32" t="n"/>
    </row>
    <row r="81">
      <c r="A81" s="37" t="n"/>
      <c r="B81" s="23" t="n"/>
      <c r="C81" s="27">
        <f>IF($B81="","",IFERROR(VLOOKUP($B81,Premissas!$A$9:$C$108,2,FALSE),"Código não cadastrado"))</f>
        <v/>
      </c>
      <c r="D81" s="24">
        <f>IF($B81="","",IFERROR(VLOOKUP($B81,Premissas!$A$9:$C$108,3,FALSE),""))</f>
        <v/>
      </c>
      <c r="E81" s="38" t="n"/>
      <c r="F81" s="38" t="n"/>
      <c r="G81" s="39">
        <f>IF(OR($E81="",$F81=""),"",$F81-$E81)</f>
        <v/>
      </c>
      <c r="H81" s="30">
        <f>IF(OR($E81="",$F81="",$E81=0),"",IFERROR($G81/$E81,""))</f>
        <v/>
      </c>
      <c r="I81" s="24">
        <f>IF(OR($B81="",$E81="",$F81=""),"",IF(AND($E81=0,$F81=0),"Sem movimento",IF(AND($E81=0,$F81&lt;&gt;0),"Sem base orçada",IF($D81="Despesa",IF($F81&gt;$E81*(1+Premissas!$B$5),"Fora da tolerância",IF($F81&lt;$E81*(1-Premissas!$B$5),"Favorável","Dentro da tolerância")),IF($D81="Receita",IF($F81&lt;$E81*(1-Premissas!$B$5),"Fora da tolerância",IF($F81&gt;$E81*(1+Premissas!$B$5),"Favorável","Dentro da tolerância")),"Verificar cadastro")))))</f>
        <v/>
      </c>
      <c r="J81" s="31">
        <f>IF(AND($A81="",$B81="",$E81="",$F81=""),"",IF(OR($A81="",$B81="",$E81="",$F81=""),"Preenchimento incompleto",IF($C81="Código não cadastrado","Código não cadastrado",IF(COUNTIFS($A$5:$A$504,$A81,$B$5:$B$504,$B81)&gt;1,"Competência e código duplicados","OK"))))</f>
        <v/>
      </c>
      <c r="K81" s="32" t="n"/>
    </row>
    <row r="82">
      <c r="A82" s="37" t="n"/>
      <c r="B82" s="23" t="n"/>
      <c r="C82" s="13">
        <f>IF($B82="","",IFERROR(VLOOKUP($B82,Premissas!$A$9:$C$108,2,FALSE),"Código não cadastrado"))</f>
        <v/>
      </c>
      <c r="D82" s="25">
        <f>IF($B82="","",IFERROR(VLOOKUP($B82,Premissas!$A$9:$C$108,3,FALSE),""))</f>
        <v/>
      </c>
      <c r="E82" s="38" t="n"/>
      <c r="F82" s="38" t="n"/>
      <c r="G82" s="35">
        <f>IF(OR($E82="",$F82=""),"",$F82-$E82)</f>
        <v/>
      </c>
      <c r="H82" s="14">
        <f>IF(OR($E82="",$F82="",$E82=0),"",IFERROR($G82/$E82,""))</f>
        <v/>
      </c>
      <c r="I82" s="25">
        <f>IF(OR($B82="",$E82="",$F82=""),"",IF(AND($E82=0,$F82=0),"Sem movimento",IF(AND($E82=0,$F82&lt;&gt;0),"Sem base orçada",IF($D82="Despesa",IF($F82&gt;$E82*(1+Premissas!$B$5),"Fora da tolerância",IF($F82&lt;$E82*(1-Premissas!$B$5),"Favorável","Dentro da tolerância")),IF($D82="Receita",IF($F82&lt;$E82*(1-Premissas!$B$5),"Fora da tolerância",IF($F82&gt;$E82*(1+Premissas!$B$5),"Favorável","Dentro da tolerância")),"Verificar cadastro")))))</f>
        <v/>
      </c>
      <c r="J82" s="4">
        <f>IF(AND($A82="",$B82="",$E82="",$F82=""),"",IF(OR($A82="",$B82="",$E82="",$F82=""),"Preenchimento incompleto",IF($C82="Código não cadastrado","Código não cadastrado",IF(COUNTIFS($A$5:$A$504,$A82,$B$5:$B$504,$B82)&gt;1,"Competência e código duplicados","OK"))))</f>
        <v/>
      </c>
      <c r="K82" s="32" t="n"/>
    </row>
    <row r="83">
      <c r="A83" s="37" t="n"/>
      <c r="B83" s="23" t="n"/>
      <c r="C83" s="27">
        <f>IF($B83="","",IFERROR(VLOOKUP($B83,Premissas!$A$9:$C$108,2,FALSE),"Código não cadastrado"))</f>
        <v/>
      </c>
      <c r="D83" s="24">
        <f>IF($B83="","",IFERROR(VLOOKUP($B83,Premissas!$A$9:$C$108,3,FALSE),""))</f>
        <v/>
      </c>
      <c r="E83" s="38" t="n"/>
      <c r="F83" s="38" t="n"/>
      <c r="G83" s="39">
        <f>IF(OR($E83="",$F83=""),"",$F83-$E83)</f>
        <v/>
      </c>
      <c r="H83" s="30">
        <f>IF(OR($E83="",$F83="",$E83=0),"",IFERROR($G83/$E83,""))</f>
        <v/>
      </c>
      <c r="I83" s="24">
        <f>IF(OR($B83="",$E83="",$F83=""),"",IF(AND($E83=0,$F83=0),"Sem movimento",IF(AND($E83=0,$F83&lt;&gt;0),"Sem base orçada",IF($D83="Despesa",IF($F83&gt;$E83*(1+Premissas!$B$5),"Fora da tolerância",IF($F83&lt;$E83*(1-Premissas!$B$5),"Favorável","Dentro da tolerância")),IF($D83="Receita",IF($F83&lt;$E83*(1-Premissas!$B$5),"Fora da tolerância",IF($F83&gt;$E83*(1+Premissas!$B$5),"Favorável","Dentro da tolerância")),"Verificar cadastro")))))</f>
        <v/>
      </c>
      <c r="J83" s="31">
        <f>IF(AND($A83="",$B83="",$E83="",$F83=""),"",IF(OR($A83="",$B83="",$E83="",$F83=""),"Preenchimento incompleto",IF($C83="Código não cadastrado","Código não cadastrado",IF(COUNTIFS($A$5:$A$504,$A83,$B$5:$B$504,$B83)&gt;1,"Competência e código duplicados","OK"))))</f>
        <v/>
      </c>
      <c r="K83" s="32" t="n"/>
    </row>
    <row r="84">
      <c r="A84" s="37" t="n"/>
      <c r="B84" s="23" t="n"/>
      <c r="C84" s="13">
        <f>IF($B84="","",IFERROR(VLOOKUP($B84,Premissas!$A$9:$C$108,2,FALSE),"Código não cadastrado"))</f>
        <v/>
      </c>
      <c r="D84" s="25">
        <f>IF($B84="","",IFERROR(VLOOKUP($B84,Premissas!$A$9:$C$108,3,FALSE),""))</f>
        <v/>
      </c>
      <c r="E84" s="38" t="n"/>
      <c r="F84" s="38" t="n"/>
      <c r="G84" s="35">
        <f>IF(OR($E84="",$F84=""),"",$F84-$E84)</f>
        <v/>
      </c>
      <c r="H84" s="14">
        <f>IF(OR($E84="",$F84="",$E84=0),"",IFERROR($G84/$E84,""))</f>
        <v/>
      </c>
      <c r="I84" s="25">
        <f>IF(OR($B84="",$E84="",$F84=""),"",IF(AND($E84=0,$F84=0),"Sem movimento",IF(AND($E84=0,$F84&lt;&gt;0),"Sem base orçada",IF($D84="Despesa",IF($F84&gt;$E84*(1+Premissas!$B$5),"Fora da tolerância",IF($F84&lt;$E84*(1-Premissas!$B$5),"Favorável","Dentro da tolerância")),IF($D84="Receita",IF($F84&lt;$E84*(1-Premissas!$B$5),"Fora da tolerância",IF($F84&gt;$E84*(1+Premissas!$B$5),"Favorável","Dentro da tolerância")),"Verificar cadastro")))))</f>
        <v/>
      </c>
      <c r="J84" s="4">
        <f>IF(AND($A84="",$B84="",$E84="",$F84=""),"",IF(OR($A84="",$B84="",$E84="",$F84=""),"Preenchimento incompleto",IF($C84="Código não cadastrado","Código não cadastrado",IF(COUNTIFS($A$5:$A$504,$A84,$B$5:$B$504,$B84)&gt;1,"Competência e código duplicados","OK"))))</f>
        <v/>
      </c>
      <c r="K84" s="32" t="n"/>
    </row>
    <row r="85">
      <c r="A85" s="37" t="n"/>
      <c r="B85" s="23" t="n"/>
      <c r="C85" s="27">
        <f>IF($B85="","",IFERROR(VLOOKUP($B85,Premissas!$A$9:$C$108,2,FALSE),"Código não cadastrado"))</f>
        <v/>
      </c>
      <c r="D85" s="24">
        <f>IF($B85="","",IFERROR(VLOOKUP($B85,Premissas!$A$9:$C$108,3,FALSE),""))</f>
        <v/>
      </c>
      <c r="E85" s="38" t="n"/>
      <c r="F85" s="38" t="n"/>
      <c r="G85" s="39">
        <f>IF(OR($E85="",$F85=""),"",$F85-$E85)</f>
        <v/>
      </c>
      <c r="H85" s="30">
        <f>IF(OR($E85="",$F85="",$E85=0),"",IFERROR($G85/$E85,""))</f>
        <v/>
      </c>
      <c r="I85" s="24">
        <f>IF(OR($B85="",$E85="",$F85=""),"",IF(AND($E85=0,$F85=0),"Sem movimento",IF(AND($E85=0,$F85&lt;&gt;0),"Sem base orçada",IF($D85="Despesa",IF($F85&gt;$E85*(1+Premissas!$B$5),"Fora da tolerância",IF($F85&lt;$E85*(1-Premissas!$B$5),"Favorável","Dentro da tolerância")),IF($D85="Receita",IF($F85&lt;$E85*(1-Premissas!$B$5),"Fora da tolerância",IF($F85&gt;$E85*(1+Premissas!$B$5),"Favorável","Dentro da tolerância")),"Verificar cadastro")))))</f>
        <v/>
      </c>
      <c r="J85" s="31">
        <f>IF(AND($A85="",$B85="",$E85="",$F85=""),"",IF(OR($A85="",$B85="",$E85="",$F85=""),"Preenchimento incompleto",IF($C85="Código não cadastrado","Código não cadastrado",IF(COUNTIFS($A$5:$A$504,$A85,$B$5:$B$504,$B85)&gt;1,"Competência e código duplicados","OK"))))</f>
        <v/>
      </c>
      <c r="K85" s="32" t="n"/>
    </row>
    <row r="86">
      <c r="A86" s="37" t="n"/>
      <c r="B86" s="23" t="n"/>
      <c r="C86" s="13">
        <f>IF($B86="","",IFERROR(VLOOKUP($B86,Premissas!$A$9:$C$108,2,FALSE),"Código não cadastrado"))</f>
        <v/>
      </c>
      <c r="D86" s="25">
        <f>IF($B86="","",IFERROR(VLOOKUP($B86,Premissas!$A$9:$C$108,3,FALSE),""))</f>
        <v/>
      </c>
      <c r="E86" s="38" t="n"/>
      <c r="F86" s="38" t="n"/>
      <c r="G86" s="35">
        <f>IF(OR($E86="",$F86=""),"",$F86-$E86)</f>
        <v/>
      </c>
      <c r="H86" s="14">
        <f>IF(OR($E86="",$F86="",$E86=0),"",IFERROR($G86/$E86,""))</f>
        <v/>
      </c>
      <c r="I86" s="25">
        <f>IF(OR($B86="",$E86="",$F86=""),"",IF(AND($E86=0,$F86=0),"Sem movimento",IF(AND($E86=0,$F86&lt;&gt;0),"Sem base orçada",IF($D86="Despesa",IF($F86&gt;$E86*(1+Premissas!$B$5),"Fora da tolerância",IF($F86&lt;$E86*(1-Premissas!$B$5),"Favorável","Dentro da tolerância")),IF($D86="Receita",IF($F86&lt;$E86*(1-Premissas!$B$5),"Fora da tolerância",IF($F86&gt;$E86*(1+Premissas!$B$5),"Favorável","Dentro da tolerância")),"Verificar cadastro")))))</f>
        <v/>
      </c>
      <c r="J86" s="4">
        <f>IF(AND($A86="",$B86="",$E86="",$F86=""),"",IF(OR($A86="",$B86="",$E86="",$F86=""),"Preenchimento incompleto",IF($C86="Código não cadastrado","Código não cadastrado",IF(COUNTIFS($A$5:$A$504,$A86,$B$5:$B$504,$B86)&gt;1,"Competência e código duplicados","OK"))))</f>
        <v/>
      </c>
      <c r="K86" s="32" t="n"/>
    </row>
    <row r="87">
      <c r="A87" s="37" t="n"/>
      <c r="B87" s="23" t="n"/>
      <c r="C87" s="27">
        <f>IF($B87="","",IFERROR(VLOOKUP($B87,Premissas!$A$9:$C$108,2,FALSE),"Código não cadastrado"))</f>
        <v/>
      </c>
      <c r="D87" s="24">
        <f>IF($B87="","",IFERROR(VLOOKUP($B87,Premissas!$A$9:$C$108,3,FALSE),""))</f>
        <v/>
      </c>
      <c r="E87" s="38" t="n"/>
      <c r="F87" s="38" t="n"/>
      <c r="G87" s="39">
        <f>IF(OR($E87="",$F87=""),"",$F87-$E87)</f>
        <v/>
      </c>
      <c r="H87" s="30">
        <f>IF(OR($E87="",$F87="",$E87=0),"",IFERROR($G87/$E87,""))</f>
        <v/>
      </c>
      <c r="I87" s="24">
        <f>IF(OR($B87="",$E87="",$F87=""),"",IF(AND($E87=0,$F87=0),"Sem movimento",IF(AND($E87=0,$F87&lt;&gt;0),"Sem base orçada",IF($D87="Despesa",IF($F87&gt;$E87*(1+Premissas!$B$5),"Fora da tolerância",IF($F87&lt;$E87*(1-Premissas!$B$5),"Favorável","Dentro da tolerância")),IF($D87="Receita",IF($F87&lt;$E87*(1-Premissas!$B$5),"Fora da tolerância",IF($F87&gt;$E87*(1+Premissas!$B$5),"Favorável","Dentro da tolerância")),"Verificar cadastro")))))</f>
        <v/>
      </c>
      <c r="J87" s="31">
        <f>IF(AND($A87="",$B87="",$E87="",$F87=""),"",IF(OR($A87="",$B87="",$E87="",$F87=""),"Preenchimento incompleto",IF($C87="Código não cadastrado","Código não cadastrado",IF(COUNTIFS($A$5:$A$504,$A87,$B$5:$B$504,$B87)&gt;1,"Competência e código duplicados","OK"))))</f>
        <v/>
      </c>
      <c r="K87" s="32" t="n"/>
    </row>
    <row r="88">
      <c r="A88" s="37" t="n"/>
      <c r="B88" s="23" t="n"/>
      <c r="C88" s="13">
        <f>IF($B88="","",IFERROR(VLOOKUP($B88,Premissas!$A$9:$C$108,2,FALSE),"Código não cadastrado"))</f>
        <v/>
      </c>
      <c r="D88" s="25">
        <f>IF($B88="","",IFERROR(VLOOKUP($B88,Premissas!$A$9:$C$108,3,FALSE),""))</f>
        <v/>
      </c>
      <c r="E88" s="38" t="n"/>
      <c r="F88" s="38" t="n"/>
      <c r="G88" s="35">
        <f>IF(OR($E88="",$F88=""),"",$F88-$E88)</f>
        <v/>
      </c>
      <c r="H88" s="14">
        <f>IF(OR($E88="",$F88="",$E88=0),"",IFERROR($G88/$E88,""))</f>
        <v/>
      </c>
      <c r="I88" s="25">
        <f>IF(OR($B88="",$E88="",$F88=""),"",IF(AND($E88=0,$F88=0),"Sem movimento",IF(AND($E88=0,$F88&lt;&gt;0),"Sem base orçada",IF($D88="Despesa",IF($F88&gt;$E88*(1+Premissas!$B$5),"Fora da tolerância",IF($F88&lt;$E88*(1-Premissas!$B$5),"Favorável","Dentro da tolerância")),IF($D88="Receita",IF($F88&lt;$E88*(1-Premissas!$B$5),"Fora da tolerância",IF($F88&gt;$E88*(1+Premissas!$B$5),"Favorável","Dentro da tolerância")),"Verificar cadastro")))))</f>
        <v/>
      </c>
      <c r="J88" s="4">
        <f>IF(AND($A88="",$B88="",$E88="",$F88=""),"",IF(OR($A88="",$B88="",$E88="",$F88=""),"Preenchimento incompleto",IF($C88="Código não cadastrado","Código não cadastrado",IF(COUNTIFS($A$5:$A$504,$A88,$B$5:$B$504,$B88)&gt;1,"Competência e código duplicados","OK"))))</f>
        <v/>
      </c>
      <c r="K88" s="32" t="n"/>
    </row>
    <row r="89">
      <c r="A89" s="37" t="n"/>
      <c r="B89" s="23" t="n"/>
      <c r="C89" s="27">
        <f>IF($B89="","",IFERROR(VLOOKUP($B89,Premissas!$A$9:$C$108,2,FALSE),"Código não cadastrado"))</f>
        <v/>
      </c>
      <c r="D89" s="24">
        <f>IF($B89="","",IFERROR(VLOOKUP($B89,Premissas!$A$9:$C$108,3,FALSE),""))</f>
        <v/>
      </c>
      <c r="E89" s="38" t="n"/>
      <c r="F89" s="38" t="n"/>
      <c r="G89" s="39">
        <f>IF(OR($E89="",$F89=""),"",$F89-$E89)</f>
        <v/>
      </c>
      <c r="H89" s="30">
        <f>IF(OR($E89="",$F89="",$E89=0),"",IFERROR($G89/$E89,""))</f>
        <v/>
      </c>
      <c r="I89" s="24">
        <f>IF(OR($B89="",$E89="",$F89=""),"",IF(AND($E89=0,$F89=0),"Sem movimento",IF(AND($E89=0,$F89&lt;&gt;0),"Sem base orçada",IF($D89="Despesa",IF($F89&gt;$E89*(1+Premissas!$B$5),"Fora da tolerância",IF($F89&lt;$E89*(1-Premissas!$B$5),"Favorável","Dentro da tolerância")),IF($D89="Receita",IF($F89&lt;$E89*(1-Premissas!$B$5),"Fora da tolerância",IF($F89&gt;$E89*(1+Premissas!$B$5),"Favorável","Dentro da tolerância")),"Verificar cadastro")))))</f>
        <v/>
      </c>
      <c r="J89" s="31">
        <f>IF(AND($A89="",$B89="",$E89="",$F89=""),"",IF(OR($A89="",$B89="",$E89="",$F89=""),"Preenchimento incompleto",IF($C89="Código não cadastrado","Código não cadastrado",IF(COUNTIFS($A$5:$A$504,$A89,$B$5:$B$504,$B89)&gt;1,"Competência e código duplicados","OK"))))</f>
        <v/>
      </c>
      <c r="K89" s="32" t="n"/>
    </row>
    <row r="90">
      <c r="A90" s="37" t="n"/>
      <c r="B90" s="23" t="n"/>
      <c r="C90" s="13">
        <f>IF($B90="","",IFERROR(VLOOKUP($B90,Premissas!$A$9:$C$108,2,FALSE),"Código não cadastrado"))</f>
        <v/>
      </c>
      <c r="D90" s="25">
        <f>IF($B90="","",IFERROR(VLOOKUP($B90,Premissas!$A$9:$C$108,3,FALSE),""))</f>
        <v/>
      </c>
      <c r="E90" s="38" t="n"/>
      <c r="F90" s="38" t="n"/>
      <c r="G90" s="35">
        <f>IF(OR($E90="",$F90=""),"",$F90-$E90)</f>
        <v/>
      </c>
      <c r="H90" s="14">
        <f>IF(OR($E90="",$F90="",$E90=0),"",IFERROR($G90/$E90,""))</f>
        <v/>
      </c>
      <c r="I90" s="25">
        <f>IF(OR($B90="",$E90="",$F90=""),"",IF(AND($E90=0,$F90=0),"Sem movimento",IF(AND($E90=0,$F90&lt;&gt;0),"Sem base orçada",IF($D90="Despesa",IF($F90&gt;$E90*(1+Premissas!$B$5),"Fora da tolerância",IF($F90&lt;$E90*(1-Premissas!$B$5),"Favorável","Dentro da tolerância")),IF($D90="Receita",IF($F90&lt;$E90*(1-Premissas!$B$5),"Fora da tolerância",IF($F90&gt;$E90*(1+Premissas!$B$5),"Favorável","Dentro da tolerância")),"Verificar cadastro")))))</f>
        <v/>
      </c>
      <c r="J90" s="4">
        <f>IF(AND($A90="",$B90="",$E90="",$F90=""),"",IF(OR($A90="",$B90="",$E90="",$F90=""),"Preenchimento incompleto",IF($C90="Código não cadastrado","Código não cadastrado",IF(COUNTIFS($A$5:$A$504,$A90,$B$5:$B$504,$B90)&gt;1,"Competência e código duplicados","OK"))))</f>
        <v/>
      </c>
      <c r="K90" s="32" t="n"/>
    </row>
    <row r="91">
      <c r="A91" s="37" t="n"/>
      <c r="B91" s="23" t="n"/>
      <c r="C91" s="27">
        <f>IF($B91="","",IFERROR(VLOOKUP($B91,Premissas!$A$9:$C$108,2,FALSE),"Código não cadastrado"))</f>
        <v/>
      </c>
      <c r="D91" s="24">
        <f>IF($B91="","",IFERROR(VLOOKUP($B91,Premissas!$A$9:$C$108,3,FALSE),""))</f>
        <v/>
      </c>
      <c r="E91" s="38" t="n"/>
      <c r="F91" s="38" t="n"/>
      <c r="G91" s="39">
        <f>IF(OR($E91="",$F91=""),"",$F91-$E91)</f>
        <v/>
      </c>
      <c r="H91" s="30">
        <f>IF(OR($E91="",$F91="",$E91=0),"",IFERROR($G91/$E91,""))</f>
        <v/>
      </c>
      <c r="I91" s="24">
        <f>IF(OR($B91="",$E91="",$F91=""),"",IF(AND($E91=0,$F91=0),"Sem movimento",IF(AND($E91=0,$F91&lt;&gt;0),"Sem base orçada",IF($D91="Despesa",IF($F91&gt;$E91*(1+Premissas!$B$5),"Fora da tolerância",IF($F91&lt;$E91*(1-Premissas!$B$5),"Favorável","Dentro da tolerância")),IF($D91="Receita",IF($F91&lt;$E91*(1-Premissas!$B$5),"Fora da tolerância",IF($F91&gt;$E91*(1+Premissas!$B$5),"Favorável","Dentro da tolerância")),"Verificar cadastro")))))</f>
        <v/>
      </c>
      <c r="J91" s="31">
        <f>IF(AND($A91="",$B91="",$E91="",$F91=""),"",IF(OR($A91="",$B91="",$E91="",$F91=""),"Preenchimento incompleto",IF($C91="Código não cadastrado","Código não cadastrado",IF(COUNTIFS($A$5:$A$504,$A91,$B$5:$B$504,$B91)&gt;1,"Competência e código duplicados","OK"))))</f>
        <v/>
      </c>
      <c r="K91" s="32" t="n"/>
    </row>
    <row r="92">
      <c r="A92" s="37" t="n"/>
      <c r="B92" s="23" t="n"/>
      <c r="C92" s="13">
        <f>IF($B92="","",IFERROR(VLOOKUP($B92,Premissas!$A$9:$C$108,2,FALSE),"Código não cadastrado"))</f>
        <v/>
      </c>
      <c r="D92" s="25">
        <f>IF($B92="","",IFERROR(VLOOKUP($B92,Premissas!$A$9:$C$108,3,FALSE),""))</f>
        <v/>
      </c>
      <c r="E92" s="38" t="n"/>
      <c r="F92" s="38" t="n"/>
      <c r="G92" s="35">
        <f>IF(OR($E92="",$F92=""),"",$F92-$E92)</f>
        <v/>
      </c>
      <c r="H92" s="14">
        <f>IF(OR($E92="",$F92="",$E92=0),"",IFERROR($G92/$E92,""))</f>
        <v/>
      </c>
      <c r="I92" s="25">
        <f>IF(OR($B92="",$E92="",$F92=""),"",IF(AND($E92=0,$F92=0),"Sem movimento",IF(AND($E92=0,$F92&lt;&gt;0),"Sem base orçada",IF($D92="Despesa",IF($F92&gt;$E92*(1+Premissas!$B$5),"Fora da tolerância",IF($F92&lt;$E92*(1-Premissas!$B$5),"Favorável","Dentro da tolerância")),IF($D92="Receita",IF($F92&lt;$E92*(1-Premissas!$B$5),"Fora da tolerância",IF($F92&gt;$E92*(1+Premissas!$B$5),"Favorável","Dentro da tolerância")),"Verificar cadastro")))))</f>
        <v/>
      </c>
      <c r="J92" s="4">
        <f>IF(AND($A92="",$B92="",$E92="",$F92=""),"",IF(OR($A92="",$B92="",$E92="",$F92=""),"Preenchimento incompleto",IF($C92="Código não cadastrado","Código não cadastrado",IF(COUNTIFS($A$5:$A$504,$A92,$B$5:$B$504,$B92)&gt;1,"Competência e código duplicados","OK"))))</f>
        <v/>
      </c>
      <c r="K92" s="32" t="n"/>
    </row>
    <row r="93">
      <c r="A93" s="37" t="n"/>
      <c r="B93" s="23" t="n"/>
      <c r="C93" s="27">
        <f>IF($B93="","",IFERROR(VLOOKUP($B93,Premissas!$A$9:$C$108,2,FALSE),"Código não cadastrado"))</f>
        <v/>
      </c>
      <c r="D93" s="24">
        <f>IF($B93="","",IFERROR(VLOOKUP($B93,Premissas!$A$9:$C$108,3,FALSE),""))</f>
        <v/>
      </c>
      <c r="E93" s="38" t="n"/>
      <c r="F93" s="38" t="n"/>
      <c r="G93" s="39">
        <f>IF(OR($E93="",$F93=""),"",$F93-$E93)</f>
        <v/>
      </c>
      <c r="H93" s="30">
        <f>IF(OR($E93="",$F93="",$E93=0),"",IFERROR($G93/$E93,""))</f>
        <v/>
      </c>
      <c r="I93" s="24">
        <f>IF(OR($B93="",$E93="",$F93=""),"",IF(AND($E93=0,$F93=0),"Sem movimento",IF(AND($E93=0,$F93&lt;&gt;0),"Sem base orçada",IF($D93="Despesa",IF($F93&gt;$E93*(1+Premissas!$B$5),"Fora da tolerância",IF($F93&lt;$E93*(1-Premissas!$B$5),"Favorável","Dentro da tolerância")),IF($D93="Receita",IF($F93&lt;$E93*(1-Premissas!$B$5),"Fora da tolerância",IF($F93&gt;$E93*(1+Premissas!$B$5),"Favorável","Dentro da tolerância")),"Verificar cadastro")))))</f>
        <v/>
      </c>
      <c r="J93" s="31">
        <f>IF(AND($A93="",$B93="",$E93="",$F93=""),"",IF(OR($A93="",$B93="",$E93="",$F93=""),"Preenchimento incompleto",IF($C93="Código não cadastrado","Código não cadastrado",IF(COUNTIFS($A$5:$A$504,$A93,$B$5:$B$504,$B93)&gt;1,"Competência e código duplicados","OK"))))</f>
        <v/>
      </c>
      <c r="K93" s="32" t="n"/>
    </row>
    <row r="94">
      <c r="A94" s="37" t="n"/>
      <c r="B94" s="23" t="n"/>
      <c r="C94" s="13">
        <f>IF($B94="","",IFERROR(VLOOKUP($B94,Premissas!$A$9:$C$108,2,FALSE),"Código não cadastrado"))</f>
        <v/>
      </c>
      <c r="D94" s="25">
        <f>IF($B94="","",IFERROR(VLOOKUP($B94,Premissas!$A$9:$C$108,3,FALSE),""))</f>
        <v/>
      </c>
      <c r="E94" s="38" t="n"/>
      <c r="F94" s="38" t="n"/>
      <c r="G94" s="35">
        <f>IF(OR($E94="",$F94=""),"",$F94-$E94)</f>
        <v/>
      </c>
      <c r="H94" s="14">
        <f>IF(OR($E94="",$F94="",$E94=0),"",IFERROR($G94/$E94,""))</f>
        <v/>
      </c>
      <c r="I94" s="25">
        <f>IF(OR($B94="",$E94="",$F94=""),"",IF(AND($E94=0,$F94=0),"Sem movimento",IF(AND($E94=0,$F94&lt;&gt;0),"Sem base orçada",IF($D94="Despesa",IF($F94&gt;$E94*(1+Premissas!$B$5),"Fora da tolerância",IF($F94&lt;$E94*(1-Premissas!$B$5),"Favorável","Dentro da tolerância")),IF($D94="Receita",IF($F94&lt;$E94*(1-Premissas!$B$5),"Fora da tolerância",IF($F94&gt;$E94*(1+Premissas!$B$5),"Favorável","Dentro da tolerância")),"Verificar cadastro")))))</f>
        <v/>
      </c>
      <c r="J94" s="4">
        <f>IF(AND($A94="",$B94="",$E94="",$F94=""),"",IF(OR($A94="",$B94="",$E94="",$F94=""),"Preenchimento incompleto",IF($C94="Código não cadastrado","Código não cadastrado",IF(COUNTIFS($A$5:$A$504,$A94,$B$5:$B$504,$B94)&gt;1,"Competência e código duplicados","OK"))))</f>
        <v/>
      </c>
      <c r="K94" s="32" t="n"/>
    </row>
    <row r="95">
      <c r="A95" s="37" t="n"/>
      <c r="B95" s="23" t="n"/>
      <c r="C95" s="27">
        <f>IF($B95="","",IFERROR(VLOOKUP($B95,Premissas!$A$9:$C$108,2,FALSE),"Código não cadastrado"))</f>
        <v/>
      </c>
      <c r="D95" s="24">
        <f>IF($B95="","",IFERROR(VLOOKUP($B95,Premissas!$A$9:$C$108,3,FALSE),""))</f>
        <v/>
      </c>
      <c r="E95" s="38" t="n"/>
      <c r="F95" s="38" t="n"/>
      <c r="G95" s="39">
        <f>IF(OR($E95="",$F95=""),"",$F95-$E95)</f>
        <v/>
      </c>
      <c r="H95" s="30">
        <f>IF(OR($E95="",$F95="",$E95=0),"",IFERROR($G95/$E95,""))</f>
        <v/>
      </c>
      <c r="I95" s="24">
        <f>IF(OR($B95="",$E95="",$F95=""),"",IF(AND($E95=0,$F95=0),"Sem movimento",IF(AND($E95=0,$F95&lt;&gt;0),"Sem base orçada",IF($D95="Despesa",IF($F95&gt;$E95*(1+Premissas!$B$5),"Fora da tolerância",IF($F95&lt;$E95*(1-Premissas!$B$5),"Favorável","Dentro da tolerância")),IF($D95="Receita",IF($F95&lt;$E95*(1-Premissas!$B$5),"Fora da tolerância",IF($F95&gt;$E95*(1+Premissas!$B$5),"Favorável","Dentro da tolerância")),"Verificar cadastro")))))</f>
        <v/>
      </c>
      <c r="J95" s="31">
        <f>IF(AND($A95="",$B95="",$E95="",$F95=""),"",IF(OR($A95="",$B95="",$E95="",$F95=""),"Preenchimento incompleto",IF($C95="Código não cadastrado","Código não cadastrado",IF(COUNTIFS($A$5:$A$504,$A95,$B$5:$B$504,$B95)&gt;1,"Competência e código duplicados","OK"))))</f>
        <v/>
      </c>
      <c r="K95" s="32" t="n"/>
    </row>
    <row r="96">
      <c r="A96" s="37" t="n"/>
      <c r="B96" s="23" t="n"/>
      <c r="C96" s="13">
        <f>IF($B96="","",IFERROR(VLOOKUP($B96,Premissas!$A$9:$C$108,2,FALSE),"Código não cadastrado"))</f>
        <v/>
      </c>
      <c r="D96" s="25">
        <f>IF($B96="","",IFERROR(VLOOKUP($B96,Premissas!$A$9:$C$108,3,FALSE),""))</f>
        <v/>
      </c>
      <c r="E96" s="38" t="n"/>
      <c r="F96" s="38" t="n"/>
      <c r="G96" s="35">
        <f>IF(OR($E96="",$F96=""),"",$F96-$E96)</f>
        <v/>
      </c>
      <c r="H96" s="14">
        <f>IF(OR($E96="",$F96="",$E96=0),"",IFERROR($G96/$E96,""))</f>
        <v/>
      </c>
      <c r="I96" s="25">
        <f>IF(OR($B96="",$E96="",$F96=""),"",IF(AND($E96=0,$F96=0),"Sem movimento",IF(AND($E96=0,$F96&lt;&gt;0),"Sem base orçada",IF($D96="Despesa",IF($F96&gt;$E96*(1+Premissas!$B$5),"Fora da tolerância",IF($F96&lt;$E96*(1-Premissas!$B$5),"Favorável","Dentro da tolerância")),IF($D96="Receita",IF($F96&lt;$E96*(1-Premissas!$B$5),"Fora da tolerância",IF($F96&gt;$E96*(1+Premissas!$B$5),"Favorável","Dentro da tolerância")),"Verificar cadastro")))))</f>
        <v/>
      </c>
      <c r="J96" s="4">
        <f>IF(AND($A96="",$B96="",$E96="",$F96=""),"",IF(OR($A96="",$B96="",$E96="",$F96=""),"Preenchimento incompleto",IF($C96="Código não cadastrado","Código não cadastrado",IF(COUNTIFS($A$5:$A$504,$A96,$B$5:$B$504,$B96)&gt;1,"Competência e código duplicados","OK"))))</f>
        <v/>
      </c>
      <c r="K96" s="32" t="n"/>
    </row>
    <row r="97">
      <c r="A97" s="37" t="n"/>
      <c r="B97" s="23" t="n"/>
      <c r="C97" s="27">
        <f>IF($B97="","",IFERROR(VLOOKUP($B97,Premissas!$A$9:$C$108,2,FALSE),"Código não cadastrado"))</f>
        <v/>
      </c>
      <c r="D97" s="24">
        <f>IF($B97="","",IFERROR(VLOOKUP($B97,Premissas!$A$9:$C$108,3,FALSE),""))</f>
        <v/>
      </c>
      <c r="E97" s="38" t="n"/>
      <c r="F97" s="38" t="n"/>
      <c r="G97" s="39">
        <f>IF(OR($E97="",$F97=""),"",$F97-$E97)</f>
        <v/>
      </c>
      <c r="H97" s="30">
        <f>IF(OR($E97="",$F97="",$E97=0),"",IFERROR($G97/$E97,""))</f>
        <v/>
      </c>
      <c r="I97" s="24">
        <f>IF(OR($B97="",$E97="",$F97=""),"",IF(AND($E97=0,$F97=0),"Sem movimento",IF(AND($E97=0,$F97&lt;&gt;0),"Sem base orçada",IF($D97="Despesa",IF($F97&gt;$E97*(1+Premissas!$B$5),"Fora da tolerância",IF($F97&lt;$E97*(1-Premissas!$B$5),"Favorável","Dentro da tolerância")),IF($D97="Receita",IF($F97&lt;$E97*(1-Premissas!$B$5),"Fora da tolerância",IF($F97&gt;$E97*(1+Premissas!$B$5),"Favorável","Dentro da tolerância")),"Verificar cadastro")))))</f>
        <v/>
      </c>
      <c r="J97" s="31">
        <f>IF(AND($A97="",$B97="",$E97="",$F97=""),"",IF(OR($A97="",$B97="",$E97="",$F97=""),"Preenchimento incompleto",IF($C97="Código não cadastrado","Código não cadastrado",IF(COUNTIFS($A$5:$A$504,$A97,$B$5:$B$504,$B97)&gt;1,"Competência e código duplicados","OK"))))</f>
        <v/>
      </c>
      <c r="K97" s="32" t="n"/>
    </row>
    <row r="98">
      <c r="A98" s="37" t="n"/>
      <c r="B98" s="23" t="n"/>
      <c r="C98" s="13">
        <f>IF($B98="","",IFERROR(VLOOKUP($B98,Premissas!$A$9:$C$108,2,FALSE),"Código não cadastrado"))</f>
        <v/>
      </c>
      <c r="D98" s="25">
        <f>IF($B98="","",IFERROR(VLOOKUP($B98,Premissas!$A$9:$C$108,3,FALSE),""))</f>
        <v/>
      </c>
      <c r="E98" s="38" t="n"/>
      <c r="F98" s="38" t="n"/>
      <c r="G98" s="35">
        <f>IF(OR($E98="",$F98=""),"",$F98-$E98)</f>
        <v/>
      </c>
      <c r="H98" s="14">
        <f>IF(OR($E98="",$F98="",$E98=0),"",IFERROR($G98/$E98,""))</f>
        <v/>
      </c>
      <c r="I98" s="25">
        <f>IF(OR($B98="",$E98="",$F98=""),"",IF(AND($E98=0,$F98=0),"Sem movimento",IF(AND($E98=0,$F98&lt;&gt;0),"Sem base orçada",IF($D98="Despesa",IF($F98&gt;$E98*(1+Premissas!$B$5),"Fora da tolerância",IF($F98&lt;$E98*(1-Premissas!$B$5),"Favorável","Dentro da tolerância")),IF($D98="Receita",IF($F98&lt;$E98*(1-Premissas!$B$5),"Fora da tolerância",IF($F98&gt;$E98*(1+Premissas!$B$5),"Favorável","Dentro da tolerância")),"Verificar cadastro")))))</f>
        <v/>
      </c>
      <c r="J98" s="4">
        <f>IF(AND($A98="",$B98="",$E98="",$F98=""),"",IF(OR($A98="",$B98="",$E98="",$F98=""),"Preenchimento incompleto",IF($C98="Código não cadastrado","Código não cadastrado",IF(COUNTIFS($A$5:$A$504,$A98,$B$5:$B$504,$B98)&gt;1,"Competência e código duplicados","OK"))))</f>
        <v/>
      </c>
      <c r="K98" s="32" t="n"/>
    </row>
    <row r="99">
      <c r="A99" s="37" t="n"/>
      <c r="B99" s="23" t="n"/>
      <c r="C99" s="27">
        <f>IF($B99="","",IFERROR(VLOOKUP($B99,Premissas!$A$9:$C$108,2,FALSE),"Código não cadastrado"))</f>
        <v/>
      </c>
      <c r="D99" s="24">
        <f>IF($B99="","",IFERROR(VLOOKUP($B99,Premissas!$A$9:$C$108,3,FALSE),""))</f>
        <v/>
      </c>
      <c r="E99" s="38" t="n"/>
      <c r="F99" s="38" t="n"/>
      <c r="G99" s="39">
        <f>IF(OR($E99="",$F99=""),"",$F99-$E99)</f>
        <v/>
      </c>
      <c r="H99" s="30">
        <f>IF(OR($E99="",$F99="",$E99=0),"",IFERROR($G99/$E99,""))</f>
        <v/>
      </c>
      <c r="I99" s="24">
        <f>IF(OR($B99="",$E99="",$F99=""),"",IF(AND($E99=0,$F99=0),"Sem movimento",IF(AND($E99=0,$F99&lt;&gt;0),"Sem base orçada",IF($D99="Despesa",IF($F99&gt;$E99*(1+Premissas!$B$5),"Fora da tolerância",IF($F99&lt;$E99*(1-Premissas!$B$5),"Favorável","Dentro da tolerância")),IF($D99="Receita",IF($F99&lt;$E99*(1-Premissas!$B$5),"Fora da tolerância",IF($F99&gt;$E99*(1+Premissas!$B$5),"Favorável","Dentro da tolerância")),"Verificar cadastro")))))</f>
        <v/>
      </c>
      <c r="J99" s="31">
        <f>IF(AND($A99="",$B99="",$E99="",$F99=""),"",IF(OR($A99="",$B99="",$E99="",$F99=""),"Preenchimento incompleto",IF($C99="Código não cadastrado","Código não cadastrado",IF(COUNTIFS($A$5:$A$504,$A99,$B$5:$B$504,$B99)&gt;1,"Competência e código duplicados","OK"))))</f>
        <v/>
      </c>
      <c r="K99" s="32" t="n"/>
    </row>
    <row r="100">
      <c r="A100" s="37" t="n"/>
      <c r="B100" s="23" t="n"/>
      <c r="C100" s="13">
        <f>IF($B100="","",IFERROR(VLOOKUP($B100,Premissas!$A$9:$C$108,2,FALSE),"Código não cadastrado"))</f>
        <v/>
      </c>
      <c r="D100" s="25">
        <f>IF($B100="","",IFERROR(VLOOKUP($B100,Premissas!$A$9:$C$108,3,FALSE),""))</f>
        <v/>
      </c>
      <c r="E100" s="38" t="n"/>
      <c r="F100" s="38" t="n"/>
      <c r="G100" s="35">
        <f>IF(OR($E100="",$F100=""),"",$F100-$E100)</f>
        <v/>
      </c>
      <c r="H100" s="14">
        <f>IF(OR($E100="",$F100="",$E100=0),"",IFERROR($G100/$E100,""))</f>
        <v/>
      </c>
      <c r="I100" s="25">
        <f>IF(OR($B100="",$E100="",$F100=""),"",IF(AND($E100=0,$F100=0),"Sem movimento",IF(AND($E100=0,$F100&lt;&gt;0),"Sem base orçada",IF($D100="Despesa",IF($F100&gt;$E100*(1+Premissas!$B$5),"Fora da tolerância",IF($F100&lt;$E100*(1-Premissas!$B$5),"Favorável","Dentro da tolerância")),IF($D100="Receita",IF($F100&lt;$E100*(1-Premissas!$B$5),"Fora da tolerância",IF($F100&gt;$E100*(1+Premissas!$B$5),"Favorável","Dentro da tolerância")),"Verificar cadastro")))))</f>
        <v/>
      </c>
      <c r="J100" s="4">
        <f>IF(AND($A100="",$B100="",$E100="",$F100=""),"",IF(OR($A100="",$B100="",$E100="",$F100=""),"Preenchimento incompleto",IF($C100="Código não cadastrado","Código não cadastrado",IF(COUNTIFS($A$5:$A$504,$A100,$B$5:$B$504,$B100)&gt;1,"Competência e código duplicados","OK"))))</f>
        <v/>
      </c>
      <c r="K100" s="32" t="n"/>
    </row>
    <row r="101">
      <c r="A101" s="37" t="n"/>
      <c r="B101" s="23" t="n"/>
      <c r="C101" s="27">
        <f>IF($B101="","",IFERROR(VLOOKUP($B101,Premissas!$A$9:$C$108,2,FALSE),"Código não cadastrado"))</f>
        <v/>
      </c>
      <c r="D101" s="24">
        <f>IF($B101="","",IFERROR(VLOOKUP($B101,Premissas!$A$9:$C$108,3,FALSE),""))</f>
        <v/>
      </c>
      <c r="E101" s="38" t="n"/>
      <c r="F101" s="38" t="n"/>
      <c r="G101" s="39">
        <f>IF(OR($E101="",$F101=""),"",$F101-$E101)</f>
        <v/>
      </c>
      <c r="H101" s="30">
        <f>IF(OR($E101="",$F101="",$E101=0),"",IFERROR($G101/$E101,""))</f>
        <v/>
      </c>
      <c r="I101" s="24">
        <f>IF(OR($B101="",$E101="",$F101=""),"",IF(AND($E101=0,$F101=0),"Sem movimento",IF(AND($E101=0,$F101&lt;&gt;0),"Sem base orçada",IF($D101="Despesa",IF($F101&gt;$E101*(1+Premissas!$B$5),"Fora da tolerância",IF($F101&lt;$E101*(1-Premissas!$B$5),"Favorável","Dentro da tolerância")),IF($D101="Receita",IF($F101&lt;$E101*(1-Premissas!$B$5),"Fora da tolerância",IF($F101&gt;$E101*(1+Premissas!$B$5),"Favorável","Dentro da tolerância")),"Verificar cadastro")))))</f>
        <v/>
      </c>
      <c r="J101" s="31">
        <f>IF(AND($A101="",$B101="",$E101="",$F101=""),"",IF(OR($A101="",$B101="",$E101="",$F101=""),"Preenchimento incompleto",IF($C101="Código não cadastrado","Código não cadastrado",IF(COUNTIFS($A$5:$A$504,$A101,$B$5:$B$504,$B101)&gt;1,"Competência e código duplicados","OK"))))</f>
        <v/>
      </c>
      <c r="K101" s="32" t="n"/>
    </row>
    <row r="102">
      <c r="A102" s="37" t="n"/>
      <c r="B102" s="23" t="n"/>
      <c r="C102" s="13">
        <f>IF($B102="","",IFERROR(VLOOKUP($B102,Premissas!$A$9:$C$108,2,FALSE),"Código não cadastrado"))</f>
        <v/>
      </c>
      <c r="D102" s="25">
        <f>IF($B102="","",IFERROR(VLOOKUP($B102,Premissas!$A$9:$C$108,3,FALSE),""))</f>
        <v/>
      </c>
      <c r="E102" s="38" t="n"/>
      <c r="F102" s="38" t="n"/>
      <c r="G102" s="35">
        <f>IF(OR($E102="",$F102=""),"",$F102-$E102)</f>
        <v/>
      </c>
      <c r="H102" s="14">
        <f>IF(OR($E102="",$F102="",$E102=0),"",IFERROR($G102/$E102,""))</f>
        <v/>
      </c>
      <c r="I102" s="25">
        <f>IF(OR($B102="",$E102="",$F102=""),"",IF(AND($E102=0,$F102=0),"Sem movimento",IF(AND($E102=0,$F102&lt;&gt;0),"Sem base orçada",IF($D102="Despesa",IF($F102&gt;$E102*(1+Premissas!$B$5),"Fora da tolerância",IF($F102&lt;$E102*(1-Premissas!$B$5),"Favorável","Dentro da tolerância")),IF($D102="Receita",IF($F102&lt;$E102*(1-Premissas!$B$5),"Fora da tolerância",IF($F102&gt;$E102*(1+Premissas!$B$5),"Favorável","Dentro da tolerância")),"Verificar cadastro")))))</f>
        <v/>
      </c>
      <c r="J102" s="4">
        <f>IF(AND($A102="",$B102="",$E102="",$F102=""),"",IF(OR($A102="",$B102="",$E102="",$F102=""),"Preenchimento incompleto",IF($C102="Código não cadastrado","Código não cadastrado",IF(COUNTIFS($A$5:$A$504,$A102,$B$5:$B$504,$B102)&gt;1,"Competência e código duplicados","OK"))))</f>
        <v/>
      </c>
      <c r="K102" s="32" t="n"/>
    </row>
    <row r="103">
      <c r="A103" s="37" t="n"/>
      <c r="B103" s="23" t="n"/>
      <c r="C103" s="27">
        <f>IF($B103="","",IFERROR(VLOOKUP($B103,Premissas!$A$9:$C$108,2,FALSE),"Código não cadastrado"))</f>
        <v/>
      </c>
      <c r="D103" s="24">
        <f>IF($B103="","",IFERROR(VLOOKUP($B103,Premissas!$A$9:$C$108,3,FALSE),""))</f>
        <v/>
      </c>
      <c r="E103" s="38" t="n"/>
      <c r="F103" s="38" t="n"/>
      <c r="G103" s="39">
        <f>IF(OR($E103="",$F103=""),"",$F103-$E103)</f>
        <v/>
      </c>
      <c r="H103" s="30">
        <f>IF(OR($E103="",$F103="",$E103=0),"",IFERROR($G103/$E103,""))</f>
        <v/>
      </c>
      <c r="I103" s="24">
        <f>IF(OR($B103="",$E103="",$F103=""),"",IF(AND($E103=0,$F103=0),"Sem movimento",IF(AND($E103=0,$F103&lt;&gt;0),"Sem base orçada",IF($D103="Despesa",IF($F103&gt;$E103*(1+Premissas!$B$5),"Fora da tolerância",IF($F103&lt;$E103*(1-Premissas!$B$5),"Favorável","Dentro da tolerância")),IF($D103="Receita",IF($F103&lt;$E103*(1-Premissas!$B$5),"Fora da tolerância",IF($F103&gt;$E103*(1+Premissas!$B$5),"Favorável","Dentro da tolerância")),"Verificar cadastro")))))</f>
        <v/>
      </c>
      <c r="J103" s="31">
        <f>IF(AND($A103="",$B103="",$E103="",$F103=""),"",IF(OR($A103="",$B103="",$E103="",$F103=""),"Preenchimento incompleto",IF($C103="Código não cadastrado","Código não cadastrado",IF(COUNTIFS($A$5:$A$504,$A103,$B$5:$B$504,$B103)&gt;1,"Competência e código duplicados","OK"))))</f>
        <v/>
      </c>
      <c r="K103" s="32" t="n"/>
    </row>
    <row r="104">
      <c r="A104" s="37" t="n"/>
      <c r="B104" s="23" t="n"/>
      <c r="C104" s="13">
        <f>IF($B104="","",IFERROR(VLOOKUP($B104,Premissas!$A$9:$C$108,2,FALSE),"Código não cadastrado"))</f>
        <v/>
      </c>
      <c r="D104" s="25">
        <f>IF($B104="","",IFERROR(VLOOKUP($B104,Premissas!$A$9:$C$108,3,FALSE),""))</f>
        <v/>
      </c>
      <c r="E104" s="38" t="n"/>
      <c r="F104" s="38" t="n"/>
      <c r="G104" s="35">
        <f>IF(OR($E104="",$F104=""),"",$F104-$E104)</f>
        <v/>
      </c>
      <c r="H104" s="14">
        <f>IF(OR($E104="",$F104="",$E104=0),"",IFERROR($G104/$E104,""))</f>
        <v/>
      </c>
      <c r="I104" s="25">
        <f>IF(OR($B104="",$E104="",$F104=""),"",IF(AND($E104=0,$F104=0),"Sem movimento",IF(AND($E104=0,$F104&lt;&gt;0),"Sem base orçada",IF($D104="Despesa",IF($F104&gt;$E104*(1+Premissas!$B$5),"Fora da tolerância",IF($F104&lt;$E104*(1-Premissas!$B$5),"Favorável","Dentro da tolerância")),IF($D104="Receita",IF($F104&lt;$E104*(1-Premissas!$B$5),"Fora da tolerância",IF($F104&gt;$E104*(1+Premissas!$B$5),"Favorável","Dentro da tolerância")),"Verificar cadastro")))))</f>
        <v/>
      </c>
      <c r="J104" s="4">
        <f>IF(AND($A104="",$B104="",$E104="",$F104=""),"",IF(OR($A104="",$B104="",$E104="",$F104=""),"Preenchimento incompleto",IF($C104="Código não cadastrado","Código não cadastrado",IF(COUNTIFS($A$5:$A$504,$A104,$B$5:$B$504,$B104)&gt;1,"Competência e código duplicados","OK"))))</f>
        <v/>
      </c>
      <c r="K104" s="32" t="n"/>
    </row>
    <row r="105">
      <c r="A105" s="37" t="n"/>
      <c r="B105" s="23" t="n"/>
      <c r="C105" s="27">
        <f>IF($B105="","",IFERROR(VLOOKUP($B105,Premissas!$A$9:$C$108,2,FALSE),"Código não cadastrado"))</f>
        <v/>
      </c>
      <c r="D105" s="24">
        <f>IF($B105="","",IFERROR(VLOOKUP($B105,Premissas!$A$9:$C$108,3,FALSE),""))</f>
        <v/>
      </c>
      <c r="E105" s="38" t="n"/>
      <c r="F105" s="38" t="n"/>
      <c r="G105" s="39">
        <f>IF(OR($E105="",$F105=""),"",$F105-$E105)</f>
        <v/>
      </c>
      <c r="H105" s="30">
        <f>IF(OR($E105="",$F105="",$E105=0),"",IFERROR($G105/$E105,""))</f>
        <v/>
      </c>
      <c r="I105" s="24">
        <f>IF(OR($B105="",$E105="",$F105=""),"",IF(AND($E105=0,$F105=0),"Sem movimento",IF(AND($E105=0,$F105&lt;&gt;0),"Sem base orçada",IF($D105="Despesa",IF($F105&gt;$E105*(1+Premissas!$B$5),"Fora da tolerância",IF($F105&lt;$E105*(1-Premissas!$B$5),"Favorável","Dentro da tolerância")),IF($D105="Receita",IF($F105&lt;$E105*(1-Premissas!$B$5),"Fora da tolerância",IF($F105&gt;$E105*(1+Premissas!$B$5),"Favorável","Dentro da tolerância")),"Verificar cadastro")))))</f>
        <v/>
      </c>
      <c r="J105" s="31">
        <f>IF(AND($A105="",$B105="",$E105="",$F105=""),"",IF(OR($A105="",$B105="",$E105="",$F105=""),"Preenchimento incompleto",IF($C105="Código não cadastrado","Código não cadastrado",IF(COUNTIFS($A$5:$A$504,$A105,$B$5:$B$504,$B105)&gt;1,"Competência e código duplicados","OK"))))</f>
        <v/>
      </c>
      <c r="K105" s="32" t="n"/>
    </row>
    <row r="106">
      <c r="A106" s="37" t="n"/>
      <c r="B106" s="23" t="n"/>
      <c r="C106" s="13">
        <f>IF($B106="","",IFERROR(VLOOKUP($B106,Premissas!$A$9:$C$108,2,FALSE),"Código não cadastrado"))</f>
        <v/>
      </c>
      <c r="D106" s="25">
        <f>IF($B106="","",IFERROR(VLOOKUP($B106,Premissas!$A$9:$C$108,3,FALSE),""))</f>
        <v/>
      </c>
      <c r="E106" s="38" t="n"/>
      <c r="F106" s="38" t="n"/>
      <c r="G106" s="35">
        <f>IF(OR($E106="",$F106=""),"",$F106-$E106)</f>
        <v/>
      </c>
      <c r="H106" s="14">
        <f>IF(OR($E106="",$F106="",$E106=0),"",IFERROR($G106/$E106,""))</f>
        <v/>
      </c>
      <c r="I106" s="25">
        <f>IF(OR($B106="",$E106="",$F106=""),"",IF(AND($E106=0,$F106=0),"Sem movimento",IF(AND($E106=0,$F106&lt;&gt;0),"Sem base orçada",IF($D106="Despesa",IF($F106&gt;$E106*(1+Premissas!$B$5),"Fora da tolerância",IF($F106&lt;$E106*(1-Premissas!$B$5),"Favorável","Dentro da tolerância")),IF($D106="Receita",IF($F106&lt;$E106*(1-Premissas!$B$5),"Fora da tolerância",IF($F106&gt;$E106*(1+Premissas!$B$5),"Favorável","Dentro da tolerância")),"Verificar cadastro")))))</f>
        <v/>
      </c>
      <c r="J106" s="4">
        <f>IF(AND($A106="",$B106="",$E106="",$F106=""),"",IF(OR($A106="",$B106="",$E106="",$F106=""),"Preenchimento incompleto",IF($C106="Código não cadastrado","Código não cadastrado",IF(COUNTIFS($A$5:$A$504,$A106,$B$5:$B$504,$B106)&gt;1,"Competência e código duplicados","OK"))))</f>
        <v/>
      </c>
      <c r="K106" s="32" t="n"/>
    </row>
    <row r="107">
      <c r="A107" s="37" t="n"/>
      <c r="B107" s="23" t="n"/>
      <c r="C107" s="27">
        <f>IF($B107="","",IFERROR(VLOOKUP($B107,Premissas!$A$9:$C$108,2,FALSE),"Código não cadastrado"))</f>
        <v/>
      </c>
      <c r="D107" s="24">
        <f>IF($B107="","",IFERROR(VLOOKUP($B107,Premissas!$A$9:$C$108,3,FALSE),""))</f>
        <v/>
      </c>
      <c r="E107" s="38" t="n"/>
      <c r="F107" s="38" t="n"/>
      <c r="G107" s="39">
        <f>IF(OR($E107="",$F107=""),"",$F107-$E107)</f>
        <v/>
      </c>
      <c r="H107" s="30">
        <f>IF(OR($E107="",$F107="",$E107=0),"",IFERROR($G107/$E107,""))</f>
        <v/>
      </c>
      <c r="I107" s="24">
        <f>IF(OR($B107="",$E107="",$F107=""),"",IF(AND($E107=0,$F107=0),"Sem movimento",IF(AND($E107=0,$F107&lt;&gt;0),"Sem base orçada",IF($D107="Despesa",IF($F107&gt;$E107*(1+Premissas!$B$5),"Fora da tolerância",IF($F107&lt;$E107*(1-Premissas!$B$5),"Favorável","Dentro da tolerância")),IF($D107="Receita",IF($F107&lt;$E107*(1-Premissas!$B$5),"Fora da tolerância",IF($F107&gt;$E107*(1+Premissas!$B$5),"Favorável","Dentro da tolerância")),"Verificar cadastro")))))</f>
        <v/>
      </c>
      <c r="J107" s="31">
        <f>IF(AND($A107="",$B107="",$E107="",$F107=""),"",IF(OR($A107="",$B107="",$E107="",$F107=""),"Preenchimento incompleto",IF($C107="Código não cadastrado","Código não cadastrado",IF(COUNTIFS($A$5:$A$504,$A107,$B$5:$B$504,$B107)&gt;1,"Competência e código duplicados","OK"))))</f>
        <v/>
      </c>
      <c r="K107" s="32" t="n"/>
    </row>
    <row r="108">
      <c r="A108" s="37" t="n"/>
      <c r="B108" s="23" t="n"/>
      <c r="C108" s="13">
        <f>IF($B108="","",IFERROR(VLOOKUP($B108,Premissas!$A$9:$C$108,2,FALSE),"Código não cadastrado"))</f>
        <v/>
      </c>
      <c r="D108" s="25">
        <f>IF($B108="","",IFERROR(VLOOKUP($B108,Premissas!$A$9:$C$108,3,FALSE),""))</f>
        <v/>
      </c>
      <c r="E108" s="38" t="n"/>
      <c r="F108" s="38" t="n"/>
      <c r="G108" s="35">
        <f>IF(OR($E108="",$F108=""),"",$F108-$E108)</f>
        <v/>
      </c>
      <c r="H108" s="14">
        <f>IF(OR($E108="",$F108="",$E108=0),"",IFERROR($G108/$E108,""))</f>
        <v/>
      </c>
      <c r="I108" s="25">
        <f>IF(OR($B108="",$E108="",$F108=""),"",IF(AND($E108=0,$F108=0),"Sem movimento",IF(AND($E108=0,$F108&lt;&gt;0),"Sem base orçada",IF($D108="Despesa",IF($F108&gt;$E108*(1+Premissas!$B$5),"Fora da tolerância",IF($F108&lt;$E108*(1-Premissas!$B$5),"Favorável","Dentro da tolerância")),IF($D108="Receita",IF($F108&lt;$E108*(1-Premissas!$B$5),"Fora da tolerância",IF($F108&gt;$E108*(1+Premissas!$B$5),"Favorável","Dentro da tolerância")),"Verificar cadastro")))))</f>
        <v/>
      </c>
      <c r="J108" s="4">
        <f>IF(AND($A108="",$B108="",$E108="",$F108=""),"",IF(OR($A108="",$B108="",$E108="",$F108=""),"Preenchimento incompleto",IF($C108="Código não cadastrado","Código não cadastrado",IF(COUNTIFS($A$5:$A$504,$A108,$B$5:$B$504,$B108)&gt;1,"Competência e código duplicados","OK"))))</f>
        <v/>
      </c>
      <c r="K108" s="32" t="n"/>
    </row>
    <row r="109">
      <c r="A109" s="37" t="n"/>
      <c r="B109" s="23" t="n"/>
      <c r="C109" s="27">
        <f>IF($B109="","",IFERROR(VLOOKUP($B109,Premissas!$A$9:$C$108,2,FALSE),"Código não cadastrado"))</f>
        <v/>
      </c>
      <c r="D109" s="24">
        <f>IF($B109="","",IFERROR(VLOOKUP($B109,Premissas!$A$9:$C$108,3,FALSE),""))</f>
        <v/>
      </c>
      <c r="E109" s="38" t="n"/>
      <c r="F109" s="38" t="n"/>
      <c r="G109" s="39">
        <f>IF(OR($E109="",$F109=""),"",$F109-$E109)</f>
        <v/>
      </c>
      <c r="H109" s="30">
        <f>IF(OR($E109="",$F109="",$E109=0),"",IFERROR($G109/$E109,""))</f>
        <v/>
      </c>
      <c r="I109" s="24">
        <f>IF(OR($B109="",$E109="",$F109=""),"",IF(AND($E109=0,$F109=0),"Sem movimento",IF(AND($E109=0,$F109&lt;&gt;0),"Sem base orçada",IF($D109="Despesa",IF($F109&gt;$E109*(1+Premissas!$B$5),"Fora da tolerância",IF($F109&lt;$E109*(1-Premissas!$B$5),"Favorável","Dentro da tolerância")),IF($D109="Receita",IF($F109&lt;$E109*(1-Premissas!$B$5),"Fora da tolerância",IF($F109&gt;$E109*(1+Premissas!$B$5),"Favorável","Dentro da tolerância")),"Verificar cadastro")))))</f>
        <v/>
      </c>
      <c r="J109" s="31">
        <f>IF(AND($A109="",$B109="",$E109="",$F109=""),"",IF(OR($A109="",$B109="",$E109="",$F109=""),"Preenchimento incompleto",IF($C109="Código não cadastrado","Código não cadastrado",IF(COUNTIFS($A$5:$A$504,$A109,$B$5:$B$504,$B109)&gt;1,"Competência e código duplicados","OK"))))</f>
        <v/>
      </c>
      <c r="K109" s="32" t="n"/>
    </row>
    <row r="110">
      <c r="A110" s="37" t="n"/>
      <c r="B110" s="23" t="n"/>
      <c r="C110" s="13">
        <f>IF($B110="","",IFERROR(VLOOKUP($B110,Premissas!$A$9:$C$108,2,FALSE),"Código não cadastrado"))</f>
        <v/>
      </c>
      <c r="D110" s="25">
        <f>IF($B110="","",IFERROR(VLOOKUP($B110,Premissas!$A$9:$C$108,3,FALSE),""))</f>
        <v/>
      </c>
      <c r="E110" s="38" t="n"/>
      <c r="F110" s="38" t="n"/>
      <c r="G110" s="35">
        <f>IF(OR($E110="",$F110=""),"",$F110-$E110)</f>
        <v/>
      </c>
      <c r="H110" s="14">
        <f>IF(OR($E110="",$F110="",$E110=0),"",IFERROR($G110/$E110,""))</f>
        <v/>
      </c>
      <c r="I110" s="25">
        <f>IF(OR($B110="",$E110="",$F110=""),"",IF(AND($E110=0,$F110=0),"Sem movimento",IF(AND($E110=0,$F110&lt;&gt;0),"Sem base orçada",IF($D110="Despesa",IF($F110&gt;$E110*(1+Premissas!$B$5),"Fora da tolerância",IF($F110&lt;$E110*(1-Premissas!$B$5),"Favorável","Dentro da tolerância")),IF($D110="Receita",IF($F110&lt;$E110*(1-Premissas!$B$5),"Fora da tolerância",IF($F110&gt;$E110*(1+Premissas!$B$5),"Favorável","Dentro da tolerância")),"Verificar cadastro")))))</f>
        <v/>
      </c>
      <c r="J110" s="4">
        <f>IF(AND($A110="",$B110="",$E110="",$F110=""),"",IF(OR($A110="",$B110="",$E110="",$F110=""),"Preenchimento incompleto",IF($C110="Código não cadastrado","Código não cadastrado",IF(COUNTIFS($A$5:$A$504,$A110,$B$5:$B$504,$B110)&gt;1,"Competência e código duplicados","OK"))))</f>
        <v/>
      </c>
      <c r="K110" s="32" t="n"/>
    </row>
    <row r="111">
      <c r="A111" s="37" t="n"/>
      <c r="B111" s="23" t="n"/>
      <c r="C111" s="27">
        <f>IF($B111="","",IFERROR(VLOOKUP($B111,Premissas!$A$9:$C$108,2,FALSE),"Código não cadastrado"))</f>
        <v/>
      </c>
      <c r="D111" s="24">
        <f>IF($B111="","",IFERROR(VLOOKUP($B111,Premissas!$A$9:$C$108,3,FALSE),""))</f>
        <v/>
      </c>
      <c r="E111" s="38" t="n"/>
      <c r="F111" s="38" t="n"/>
      <c r="G111" s="39">
        <f>IF(OR($E111="",$F111=""),"",$F111-$E111)</f>
        <v/>
      </c>
      <c r="H111" s="30">
        <f>IF(OR($E111="",$F111="",$E111=0),"",IFERROR($G111/$E111,""))</f>
        <v/>
      </c>
      <c r="I111" s="24">
        <f>IF(OR($B111="",$E111="",$F111=""),"",IF(AND($E111=0,$F111=0),"Sem movimento",IF(AND($E111=0,$F111&lt;&gt;0),"Sem base orçada",IF($D111="Despesa",IF($F111&gt;$E111*(1+Premissas!$B$5),"Fora da tolerância",IF($F111&lt;$E111*(1-Premissas!$B$5),"Favorável","Dentro da tolerância")),IF($D111="Receita",IF($F111&lt;$E111*(1-Premissas!$B$5),"Fora da tolerância",IF($F111&gt;$E111*(1+Premissas!$B$5),"Favorável","Dentro da tolerância")),"Verificar cadastro")))))</f>
        <v/>
      </c>
      <c r="J111" s="31">
        <f>IF(AND($A111="",$B111="",$E111="",$F111=""),"",IF(OR($A111="",$B111="",$E111="",$F111=""),"Preenchimento incompleto",IF($C111="Código não cadastrado","Código não cadastrado",IF(COUNTIFS($A$5:$A$504,$A111,$B$5:$B$504,$B111)&gt;1,"Competência e código duplicados","OK"))))</f>
        <v/>
      </c>
      <c r="K111" s="32" t="n"/>
    </row>
    <row r="112">
      <c r="A112" s="37" t="n"/>
      <c r="B112" s="23" t="n"/>
      <c r="C112" s="13">
        <f>IF($B112="","",IFERROR(VLOOKUP($B112,Premissas!$A$9:$C$108,2,FALSE),"Código não cadastrado"))</f>
        <v/>
      </c>
      <c r="D112" s="25">
        <f>IF($B112="","",IFERROR(VLOOKUP($B112,Premissas!$A$9:$C$108,3,FALSE),""))</f>
        <v/>
      </c>
      <c r="E112" s="38" t="n"/>
      <c r="F112" s="38" t="n"/>
      <c r="G112" s="35">
        <f>IF(OR($E112="",$F112=""),"",$F112-$E112)</f>
        <v/>
      </c>
      <c r="H112" s="14">
        <f>IF(OR($E112="",$F112="",$E112=0),"",IFERROR($G112/$E112,""))</f>
        <v/>
      </c>
      <c r="I112" s="25">
        <f>IF(OR($B112="",$E112="",$F112=""),"",IF(AND($E112=0,$F112=0),"Sem movimento",IF(AND($E112=0,$F112&lt;&gt;0),"Sem base orçada",IF($D112="Despesa",IF($F112&gt;$E112*(1+Premissas!$B$5),"Fora da tolerância",IF($F112&lt;$E112*(1-Premissas!$B$5),"Favorável","Dentro da tolerância")),IF($D112="Receita",IF($F112&lt;$E112*(1-Premissas!$B$5),"Fora da tolerância",IF($F112&gt;$E112*(1+Premissas!$B$5),"Favorável","Dentro da tolerância")),"Verificar cadastro")))))</f>
        <v/>
      </c>
      <c r="J112" s="4">
        <f>IF(AND($A112="",$B112="",$E112="",$F112=""),"",IF(OR($A112="",$B112="",$E112="",$F112=""),"Preenchimento incompleto",IF($C112="Código não cadastrado","Código não cadastrado",IF(COUNTIFS($A$5:$A$504,$A112,$B$5:$B$504,$B112)&gt;1,"Competência e código duplicados","OK"))))</f>
        <v/>
      </c>
      <c r="K112" s="32" t="n"/>
    </row>
    <row r="113">
      <c r="A113" s="37" t="n"/>
      <c r="B113" s="23" t="n"/>
      <c r="C113" s="27">
        <f>IF($B113="","",IFERROR(VLOOKUP($B113,Premissas!$A$9:$C$108,2,FALSE),"Código não cadastrado"))</f>
        <v/>
      </c>
      <c r="D113" s="24">
        <f>IF($B113="","",IFERROR(VLOOKUP($B113,Premissas!$A$9:$C$108,3,FALSE),""))</f>
        <v/>
      </c>
      <c r="E113" s="38" t="n"/>
      <c r="F113" s="38" t="n"/>
      <c r="G113" s="39">
        <f>IF(OR($E113="",$F113=""),"",$F113-$E113)</f>
        <v/>
      </c>
      <c r="H113" s="30">
        <f>IF(OR($E113="",$F113="",$E113=0),"",IFERROR($G113/$E113,""))</f>
        <v/>
      </c>
      <c r="I113" s="24">
        <f>IF(OR($B113="",$E113="",$F113=""),"",IF(AND($E113=0,$F113=0),"Sem movimento",IF(AND($E113=0,$F113&lt;&gt;0),"Sem base orçada",IF($D113="Despesa",IF($F113&gt;$E113*(1+Premissas!$B$5),"Fora da tolerância",IF($F113&lt;$E113*(1-Premissas!$B$5),"Favorável","Dentro da tolerância")),IF($D113="Receita",IF($F113&lt;$E113*(1-Premissas!$B$5),"Fora da tolerância",IF($F113&gt;$E113*(1+Premissas!$B$5),"Favorável","Dentro da tolerância")),"Verificar cadastro")))))</f>
        <v/>
      </c>
      <c r="J113" s="31">
        <f>IF(AND($A113="",$B113="",$E113="",$F113=""),"",IF(OR($A113="",$B113="",$E113="",$F113=""),"Preenchimento incompleto",IF($C113="Código não cadastrado","Código não cadastrado",IF(COUNTIFS($A$5:$A$504,$A113,$B$5:$B$504,$B113)&gt;1,"Competência e código duplicados","OK"))))</f>
        <v/>
      </c>
      <c r="K113" s="32" t="n"/>
    </row>
    <row r="114">
      <c r="A114" s="37" t="n"/>
      <c r="B114" s="23" t="n"/>
      <c r="C114" s="13">
        <f>IF($B114="","",IFERROR(VLOOKUP($B114,Premissas!$A$9:$C$108,2,FALSE),"Código não cadastrado"))</f>
        <v/>
      </c>
      <c r="D114" s="25">
        <f>IF($B114="","",IFERROR(VLOOKUP($B114,Premissas!$A$9:$C$108,3,FALSE),""))</f>
        <v/>
      </c>
      <c r="E114" s="38" t="n"/>
      <c r="F114" s="38" t="n"/>
      <c r="G114" s="35">
        <f>IF(OR($E114="",$F114=""),"",$F114-$E114)</f>
        <v/>
      </c>
      <c r="H114" s="14">
        <f>IF(OR($E114="",$F114="",$E114=0),"",IFERROR($G114/$E114,""))</f>
        <v/>
      </c>
      <c r="I114" s="25">
        <f>IF(OR($B114="",$E114="",$F114=""),"",IF(AND($E114=0,$F114=0),"Sem movimento",IF(AND($E114=0,$F114&lt;&gt;0),"Sem base orçada",IF($D114="Despesa",IF($F114&gt;$E114*(1+Premissas!$B$5),"Fora da tolerância",IF($F114&lt;$E114*(1-Premissas!$B$5),"Favorável","Dentro da tolerância")),IF($D114="Receita",IF($F114&lt;$E114*(1-Premissas!$B$5),"Fora da tolerância",IF($F114&gt;$E114*(1+Premissas!$B$5),"Favorável","Dentro da tolerância")),"Verificar cadastro")))))</f>
        <v/>
      </c>
      <c r="J114" s="4">
        <f>IF(AND($A114="",$B114="",$E114="",$F114=""),"",IF(OR($A114="",$B114="",$E114="",$F114=""),"Preenchimento incompleto",IF($C114="Código não cadastrado","Código não cadastrado",IF(COUNTIFS($A$5:$A$504,$A114,$B$5:$B$504,$B114)&gt;1,"Competência e código duplicados","OK"))))</f>
        <v/>
      </c>
      <c r="K114" s="32" t="n"/>
    </row>
    <row r="115">
      <c r="A115" s="37" t="n"/>
      <c r="B115" s="23" t="n"/>
      <c r="C115" s="27">
        <f>IF($B115="","",IFERROR(VLOOKUP($B115,Premissas!$A$9:$C$108,2,FALSE),"Código não cadastrado"))</f>
        <v/>
      </c>
      <c r="D115" s="24">
        <f>IF($B115="","",IFERROR(VLOOKUP($B115,Premissas!$A$9:$C$108,3,FALSE),""))</f>
        <v/>
      </c>
      <c r="E115" s="38" t="n"/>
      <c r="F115" s="38" t="n"/>
      <c r="G115" s="39">
        <f>IF(OR($E115="",$F115=""),"",$F115-$E115)</f>
        <v/>
      </c>
      <c r="H115" s="30">
        <f>IF(OR($E115="",$F115="",$E115=0),"",IFERROR($G115/$E115,""))</f>
        <v/>
      </c>
      <c r="I115" s="24">
        <f>IF(OR($B115="",$E115="",$F115=""),"",IF(AND($E115=0,$F115=0),"Sem movimento",IF(AND($E115=0,$F115&lt;&gt;0),"Sem base orçada",IF($D115="Despesa",IF($F115&gt;$E115*(1+Premissas!$B$5),"Fora da tolerância",IF($F115&lt;$E115*(1-Premissas!$B$5),"Favorável","Dentro da tolerância")),IF($D115="Receita",IF($F115&lt;$E115*(1-Premissas!$B$5),"Fora da tolerância",IF($F115&gt;$E115*(1+Premissas!$B$5),"Favorável","Dentro da tolerância")),"Verificar cadastro")))))</f>
        <v/>
      </c>
      <c r="J115" s="31">
        <f>IF(AND($A115="",$B115="",$E115="",$F115=""),"",IF(OR($A115="",$B115="",$E115="",$F115=""),"Preenchimento incompleto",IF($C115="Código não cadastrado","Código não cadastrado",IF(COUNTIFS($A$5:$A$504,$A115,$B$5:$B$504,$B115)&gt;1,"Competência e código duplicados","OK"))))</f>
        <v/>
      </c>
      <c r="K115" s="32" t="n"/>
    </row>
    <row r="116">
      <c r="A116" s="37" t="n"/>
      <c r="B116" s="23" t="n"/>
      <c r="C116" s="13">
        <f>IF($B116="","",IFERROR(VLOOKUP($B116,Premissas!$A$9:$C$108,2,FALSE),"Código não cadastrado"))</f>
        <v/>
      </c>
      <c r="D116" s="25">
        <f>IF($B116="","",IFERROR(VLOOKUP($B116,Premissas!$A$9:$C$108,3,FALSE),""))</f>
        <v/>
      </c>
      <c r="E116" s="38" t="n"/>
      <c r="F116" s="38" t="n"/>
      <c r="G116" s="35">
        <f>IF(OR($E116="",$F116=""),"",$F116-$E116)</f>
        <v/>
      </c>
      <c r="H116" s="14">
        <f>IF(OR($E116="",$F116="",$E116=0),"",IFERROR($G116/$E116,""))</f>
        <v/>
      </c>
      <c r="I116" s="25">
        <f>IF(OR($B116="",$E116="",$F116=""),"",IF(AND($E116=0,$F116=0),"Sem movimento",IF(AND($E116=0,$F116&lt;&gt;0),"Sem base orçada",IF($D116="Despesa",IF($F116&gt;$E116*(1+Premissas!$B$5),"Fora da tolerância",IF($F116&lt;$E116*(1-Premissas!$B$5),"Favorável","Dentro da tolerância")),IF($D116="Receita",IF($F116&lt;$E116*(1-Premissas!$B$5),"Fora da tolerância",IF($F116&gt;$E116*(1+Premissas!$B$5),"Favorável","Dentro da tolerância")),"Verificar cadastro")))))</f>
        <v/>
      </c>
      <c r="J116" s="4">
        <f>IF(AND($A116="",$B116="",$E116="",$F116=""),"",IF(OR($A116="",$B116="",$E116="",$F116=""),"Preenchimento incompleto",IF($C116="Código não cadastrado","Código não cadastrado",IF(COUNTIFS($A$5:$A$504,$A116,$B$5:$B$504,$B116)&gt;1,"Competência e código duplicados","OK"))))</f>
        <v/>
      </c>
      <c r="K116" s="32" t="n"/>
    </row>
    <row r="117">
      <c r="A117" s="37" t="n"/>
      <c r="B117" s="23" t="n"/>
      <c r="C117" s="27">
        <f>IF($B117="","",IFERROR(VLOOKUP($B117,Premissas!$A$9:$C$108,2,FALSE),"Código não cadastrado"))</f>
        <v/>
      </c>
      <c r="D117" s="24">
        <f>IF($B117="","",IFERROR(VLOOKUP($B117,Premissas!$A$9:$C$108,3,FALSE),""))</f>
        <v/>
      </c>
      <c r="E117" s="38" t="n"/>
      <c r="F117" s="38" t="n"/>
      <c r="G117" s="39">
        <f>IF(OR($E117="",$F117=""),"",$F117-$E117)</f>
        <v/>
      </c>
      <c r="H117" s="30">
        <f>IF(OR($E117="",$F117="",$E117=0),"",IFERROR($G117/$E117,""))</f>
        <v/>
      </c>
      <c r="I117" s="24">
        <f>IF(OR($B117="",$E117="",$F117=""),"",IF(AND($E117=0,$F117=0),"Sem movimento",IF(AND($E117=0,$F117&lt;&gt;0),"Sem base orçada",IF($D117="Despesa",IF($F117&gt;$E117*(1+Premissas!$B$5),"Fora da tolerância",IF($F117&lt;$E117*(1-Premissas!$B$5),"Favorável","Dentro da tolerância")),IF($D117="Receita",IF($F117&lt;$E117*(1-Premissas!$B$5),"Fora da tolerância",IF($F117&gt;$E117*(1+Premissas!$B$5),"Favorável","Dentro da tolerância")),"Verificar cadastro")))))</f>
        <v/>
      </c>
      <c r="J117" s="31">
        <f>IF(AND($A117="",$B117="",$E117="",$F117=""),"",IF(OR($A117="",$B117="",$E117="",$F117=""),"Preenchimento incompleto",IF($C117="Código não cadastrado","Código não cadastrado",IF(COUNTIFS($A$5:$A$504,$A117,$B$5:$B$504,$B117)&gt;1,"Competência e código duplicados","OK"))))</f>
        <v/>
      </c>
      <c r="K117" s="32" t="n"/>
    </row>
    <row r="118">
      <c r="A118" s="37" t="n"/>
      <c r="B118" s="23" t="n"/>
      <c r="C118" s="13">
        <f>IF($B118="","",IFERROR(VLOOKUP($B118,Premissas!$A$9:$C$108,2,FALSE),"Código não cadastrado"))</f>
        <v/>
      </c>
      <c r="D118" s="25">
        <f>IF($B118="","",IFERROR(VLOOKUP($B118,Premissas!$A$9:$C$108,3,FALSE),""))</f>
        <v/>
      </c>
      <c r="E118" s="38" t="n"/>
      <c r="F118" s="38" t="n"/>
      <c r="G118" s="35">
        <f>IF(OR($E118="",$F118=""),"",$F118-$E118)</f>
        <v/>
      </c>
      <c r="H118" s="14">
        <f>IF(OR($E118="",$F118="",$E118=0),"",IFERROR($G118/$E118,""))</f>
        <v/>
      </c>
      <c r="I118" s="25">
        <f>IF(OR($B118="",$E118="",$F118=""),"",IF(AND($E118=0,$F118=0),"Sem movimento",IF(AND($E118=0,$F118&lt;&gt;0),"Sem base orçada",IF($D118="Despesa",IF($F118&gt;$E118*(1+Premissas!$B$5),"Fora da tolerância",IF($F118&lt;$E118*(1-Premissas!$B$5),"Favorável","Dentro da tolerância")),IF($D118="Receita",IF($F118&lt;$E118*(1-Premissas!$B$5),"Fora da tolerância",IF($F118&gt;$E118*(1+Premissas!$B$5),"Favorável","Dentro da tolerância")),"Verificar cadastro")))))</f>
        <v/>
      </c>
      <c r="J118" s="4">
        <f>IF(AND($A118="",$B118="",$E118="",$F118=""),"",IF(OR($A118="",$B118="",$E118="",$F118=""),"Preenchimento incompleto",IF($C118="Código não cadastrado","Código não cadastrado",IF(COUNTIFS($A$5:$A$504,$A118,$B$5:$B$504,$B118)&gt;1,"Competência e código duplicados","OK"))))</f>
        <v/>
      </c>
      <c r="K118" s="32" t="n"/>
    </row>
    <row r="119">
      <c r="A119" s="37" t="n"/>
      <c r="B119" s="23" t="n"/>
      <c r="C119" s="27">
        <f>IF($B119="","",IFERROR(VLOOKUP($B119,Premissas!$A$9:$C$108,2,FALSE),"Código não cadastrado"))</f>
        <v/>
      </c>
      <c r="D119" s="24">
        <f>IF($B119="","",IFERROR(VLOOKUP($B119,Premissas!$A$9:$C$108,3,FALSE),""))</f>
        <v/>
      </c>
      <c r="E119" s="38" t="n"/>
      <c r="F119" s="38" t="n"/>
      <c r="G119" s="39">
        <f>IF(OR($E119="",$F119=""),"",$F119-$E119)</f>
        <v/>
      </c>
      <c r="H119" s="30">
        <f>IF(OR($E119="",$F119="",$E119=0),"",IFERROR($G119/$E119,""))</f>
        <v/>
      </c>
      <c r="I119" s="24">
        <f>IF(OR($B119="",$E119="",$F119=""),"",IF(AND($E119=0,$F119=0),"Sem movimento",IF(AND($E119=0,$F119&lt;&gt;0),"Sem base orçada",IF($D119="Despesa",IF($F119&gt;$E119*(1+Premissas!$B$5),"Fora da tolerância",IF($F119&lt;$E119*(1-Premissas!$B$5),"Favorável","Dentro da tolerância")),IF($D119="Receita",IF($F119&lt;$E119*(1-Premissas!$B$5),"Fora da tolerância",IF($F119&gt;$E119*(1+Premissas!$B$5),"Favorável","Dentro da tolerância")),"Verificar cadastro")))))</f>
        <v/>
      </c>
      <c r="J119" s="31">
        <f>IF(AND($A119="",$B119="",$E119="",$F119=""),"",IF(OR($A119="",$B119="",$E119="",$F119=""),"Preenchimento incompleto",IF($C119="Código não cadastrado","Código não cadastrado",IF(COUNTIFS($A$5:$A$504,$A119,$B$5:$B$504,$B119)&gt;1,"Competência e código duplicados","OK"))))</f>
        <v/>
      </c>
      <c r="K119" s="32" t="n"/>
    </row>
    <row r="120">
      <c r="A120" s="37" t="n"/>
      <c r="B120" s="23" t="n"/>
      <c r="C120" s="13">
        <f>IF($B120="","",IFERROR(VLOOKUP($B120,Premissas!$A$9:$C$108,2,FALSE),"Código não cadastrado"))</f>
        <v/>
      </c>
      <c r="D120" s="25">
        <f>IF($B120="","",IFERROR(VLOOKUP($B120,Premissas!$A$9:$C$108,3,FALSE),""))</f>
        <v/>
      </c>
      <c r="E120" s="38" t="n"/>
      <c r="F120" s="38" t="n"/>
      <c r="G120" s="35">
        <f>IF(OR($E120="",$F120=""),"",$F120-$E120)</f>
        <v/>
      </c>
      <c r="H120" s="14">
        <f>IF(OR($E120="",$F120="",$E120=0),"",IFERROR($G120/$E120,""))</f>
        <v/>
      </c>
      <c r="I120" s="25">
        <f>IF(OR($B120="",$E120="",$F120=""),"",IF(AND($E120=0,$F120=0),"Sem movimento",IF(AND($E120=0,$F120&lt;&gt;0),"Sem base orçada",IF($D120="Despesa",IF($F120&gt;$E120*(1+Premissas!$B$5),"Fora da tolerância",IF($F120&lt;$E120*(1-Premissas!$B$5),"Favorável","Dentro da tolerância")),IF($D120="Receita",IF($F120&lt;$E120*(1-Premissas!$B$5),"Fora da tolerância",IF($F120&gt;$E120*(1+Premissas!$B$5),"Favorável","Dentro da tolerância")),"Verificar cadastro")))))</f>
        <v/>
      </c>
      <c r="J120" s="4">
        <f>IF(AND($A120="",$B120="",$E120="",$F120=""),"",IF(OR($A120="",$B120="",$E120="",$F120=""),"Preenchimento incompleto",IF($C120="Código não cadastrado","Código não cadastrado",IF(COUNTIFS($A$5:$A$504,$A120,$B$5:$B$504,$B120)&gt;1,"Competência e código duplicados","OK"))))</f>
        <v/>
      </c>
      <c r="K120" s="32" t="n"/>
    </row>
    <row r="121">
      <c r="A121" s="37" t="n"/>
      <c r="B121" s="23" t="n"/>
      <c r="C121" s="27">
        <f>IF($B121="","",IFERROR(VLOOKUP($B121,Premissas!$A$9:$C$108,2,FALSE),"Código não cadastrado"))</f>
        <v/>
      </c>
      <c r="D121" s="24">
        <f>IF($B121="","",IFERROR(VLOOKUP($B121,Premissas!$A$9:$C$108,3,FALSE),""))</f>
        <v/>
      </c>
      <c r="E121" s="38" t="n"/>
      <c r="F121" s="38" t="n"/>
      <c r="G121" s="39">
        <f>IF(OR($E121="",$F121=""),"",$F121-$E121)</f>
        <v/>
      </c>
      <c r="H121" s="30">
        <f>IF(OR($E121="",$F121="",$E121=0),"",IFERROR($G121/$E121,""))</f>
        <v/>
      </c>
      <c r="I121" s="24">
        <f>IF(OR($B121="",$E121="",$F121=""),"",IF(AND($E121=0,$F121=0),"Sem movimento",IF(AND($E121=0,$F121&lt;&gt;0),"Sem base orçada",IF($D121="Despesa",IF($F121&gt;$E121*(1+Premissas!$B$5),"Fora da tolerância",IF($F121&lt;$E121*(1-Premissas!$B$5),"Favorável","Dentro da tolerância")),IF($D121="Receita",IF($F121&lt;$E121*(1-Premissas!$B$5),"Fora da tolerância",IF($F121&gt;$E121*(1+Premissas!$B$5),"Favorável","Dentro da tolerância")),"Verificar cadastro")))))</f>
        <v/>
      </c>
      <c r="J121" s="31">
        <f>IF(AND($A121="",$B121="",$E121="",$F121=""),"",IF(OR($A121="",$B121="",$E121="",$F121=""),"Preenchimento incompleto",IF($C121="Código não cadastrado","Código não cadastrado",IF(COUNTIFS($A$5:$A$504,$A121,$B$5:$B$504,$B121)&gt;1,"Competência e código duplicados","OK"))))</f>
        <v/>
      </c>
      <c r="K121" s="32" t="n"/>
    </row>
    <row r="122">
      <c r="A122" s="37" t="n"/>
      <c r="B122" s="23" t="n"/>
      <c r="C122" s="13">
        <f>IF($B122="","",IFERROR(VLOOKUP($B122,Premissas!$A$9:$C$108,2,FALSE),"Código não cadastrado"))</f>
        <v/>
      </c>
      <c r="D122" s="25">
        <f>IF($B122="","",IFERROR(VLOOKUP($B122,Premissas!$A$9:$C$108,3,FALSE),""))</f>
        <v/>
      </c>
      <c r="E122" s="38" t="n"/>
      <c r="F122" s="38" t="n"/>
      <c r="G122" s="35">
        <f>IF(OR($E122="",$F122=""),"",$F122-$E122)</f>
        <v/>
      </c>
      <c r="H122" s="14">
        <f>IF(OR($E122="",$F122="",$E122=0),"",IFERROR($G122/$E122,""))</f>
        <v/>
      </c>
      <c r="I122" s="25">
        <f>IF(OR($B122="",$E122="",$F122=""),"",IF(AND($E122=0,$F122=0),"Sem movimento",IF(AND($E122=0,$F122&lt;&gt;0),"Sem base orçada",IF($D122="Despesa",IF($F122&gt;$E122*(1+Premissas!$B$5),"Fora da tolerância",IF($F122&lt;$E122*(1-Premissas!$B$5),"Favorável","Dentro da tolerância")),IF($D122="Receita",IF($F122&lt;$E122*(1-Premissas!$B$5),"Fora da tolerância",IF($F122&gt;$E122*(1+Premissas!$B$5),"Favorável","Dentro da tolerância")),"Verificar cadastro")))))</f>
        <v/>
      </c>
      <c r="J122" s="4">
        <f>IF(AND($A122="",$B122="",$E122="",$F122=""),"",IF(OR($A122="",$B122="",$E122="",$F122=""),"Preenchimento incompleto",IF($C122="Código não cadastrado","Código não cadastrado",IF(COUNTIFS($A$5:$A$504,$A122,$B$5:$B$504,$B122)&gt;1,"Competência e código duplicados","OK"))))</f>
        <v/>
      </c>
      <c r="K122" s="32" t="n"/>
    </row>
    <row r="123">
      <c r="A123" s="37" t="n"/>
      <c r="B123" s="23" t="n"/>
      <c r="C123" s="27">
        <f>IF($B123="","",IFERROR(VLOOKUP($B123,Premissas!$A$9:$C$108,2,FALSE),"Código não cadastrado"))</f>
        <v/>
      </c>
      <c r="D123" s="24">
        <f>IF($B123="","",IFERROR(VLOOKUP($B123,Premissas!$A$9:$C$108,3,FALSE),""))</f>
        <v/>
      </c>
      <c r="E123" s="38" t="n"/>
      <c r="F123" s="38" t="n"/>
      <c r="G123" s="39">
        <f>IF(OR($E123="",$F123=""),"",$F123-$E123)</f>
        <v/>
      </c>
      <c r="H123" s="30">
        <f>IF(OR($E123="",$F123="",$E123=0),"",IFERROR($G123/$E123,""))</f>
        <v/>
      </c>
      <c r="I123" s="24">
        <f>IF(OR($B123="",$E123="",$F123=""),"",IF(AND($E123=0,$F123=0),"Sem movimento",IF(AND($E123=0,$F123&lt;&gt;0),"Sem base orçada",IF($D123="Despesa",IF($F123&gt;$E123*(1+Premissas!$B$5),"Fora da tolerância",IF($F123&lt;$E123*(1-Premissas!$B$5),"Favorável","Dentro da tolerância")),IF($D123="Receita",IF($F123&lt;$E123*(1-Premissas!$B$5),"Fora da tolerância",IF($F123&gt;$E123*(1+Premissas!$B$5),"Favorável","Dentro da tolerância")),"Verificar cadastro")))))</f>
        <v/>
      </c>
      <c r="J123" s="31">
        <f>IF(AND($A123="",$B123="",$E123="",$F123=""),"",IF(OR($A123="",$B123="",$E123="",$F123=""),"Preenchimento incompleto",IF($C123="Código não cadastrado","Código não cadastrado",IF(COUNTIFS($A$5:$A$504,$A123,$B$5:$B$504,$B123)&gt;1,"Competência e código duplicados","OK"))))</f>
        <v/>
      </c>
      <c r="K123" s="32" t="n"/>
    </row>
    <row r="124">
      <c r="A124" s="37" t="n"/>
      <c r="B124" s="23" t="n"/>
      <c r="C124" s="13">
        <f>IF($B124="","",IFERROR(VLOOKUP($B124,Premissas!$A$9:$C$108,2,FALSE),"Código não cadastrado"))</f>
        <v/>
      </c>
      <c r="D124" s="25">
        <f>IF($B124="","",IFERROR(VLOOKUP($B124,Premissas!$A$9:$C$108,3,FALSE),""))</f>
        <v/>
      </c>
      <c r="E124" s="38" t="n"/>
      <c r="F124" s="38" t="n"/>
      <c r="G124" s="35">
        <f>IF(OR($E124="",$F124=""),"",$F124-$E124)</f>
        <v/>
      </c>
      <c r="H124" s="14">
        <f>IF(OR($E124="",$F124="",$E124=0),"",IFERROR($G124/$E124,""))</f>
        <v/>
      </c>
      <c r="I124" s="25">
        <f>IF(OR($B124="",$E124="",$F124=""),"",IF(AND($E124=0,$F124=0),"Sem movimento",IF(AND($E124=0,$F124&lt;&gt;0),"Sem base orçada",IF($D124="Despesa",IF($F124&gt;$E124*(1+Premissas!$B$5),"Fora da tolerância",IF($F124&lt;$E124*(1-Premissas!$B$5),"Favorável","Dentro da tolerância")),IF($D124="Receita",IF($F124&lt;$E124*(1-Premissas!$B$5),"Fora da tolerância",IF($F124&gt;$E124*(1+Premissas!$B$5),"Favorável","Dentro da tolerância")),"Verificar cadastro")))))</f>
        <v/>
      </c>
      <c r="J124" s="4">
        <f>IF(AND($A124="",$B124="",$E124="",$F124=""),"",IF(OR($A124="",$B124="",$E124="",$F124=""),"Preenchimento incompleto",IF($C124="Código não cadastrado","Código não cadastrado",IF(COUNTIFS($A$5:$A$504,$A124,$B$5:$B$504,$B124)&gt;1,"Competência e código duplicados","OK"))))</f>
        <v/>
      </c>
      <c r="K124" s="32" t="n"/>
    </row>
    <row r="125">
      <c r="A125" s="37" t="n"/>
      <c r="B125" s="23" t="n"/>
      <c r="C125" s="27">
        <f>IF($B125="","",IFERROR(VLOOKUP($B125,Premissas!$A$9:$C$108,2,FALSE),"Código não cadastrado"))</f>
        <v/>
      </c>
      <c r="D125" s="24">
        <f>IF($B125="","",IFERROR(VLOOKUP($B125,Premissas!$A$9:$C$108,3,FALSE),""))</f>
        <v/>
      </c>
      <c r="E125" s="38" t="n"/>
      <c r="F125" s="38" t="n"/>
      <c r="G125" s="39">
        <f>IF(OR($E125="",$F125=""),"",$F125-$E125)</f>
        <v/>
      </c>
      <c r="H125" s="30">
        <f>IF(OR($E125="",$F125="",$E125=0),"",IFERROR($G125/$E125,""))</f>
        <v/>
      </c>
      <c r="I125" s="24">
        <f>IF(OR($B125="",$E125="",$F125=""),"",IF(AND($E125=0,$F125=0),"Sem movimento",IF(AND($E125=0,$F125&lt;&gt;0),"Sem base orçada",IF($D125="Despesa",IF($F125&gt;$E125*(1+Premissas!$B$5),"Fora da tolerância",IF($F125&lt;$E125*(1-Premissas!$B$5),"Favorável","Dentro da tolerância")),IF($D125="Receita",IF($F125&lt;$E125*(1-Premissas!$B$5),"Fora da tolerância",IF($F125&gt;$E125*(1+Premissas!$B$5),"Favorável","Dentro da tolerância")),"Verificar cadastro")))))</f>
        <v/>
      </c>
      <c r="J125" s="31">
        <f>IF(AND($A125="",$B125="",$E125="",$F125=""),"",IF(OR($A125="",$B125="",$E125="",$F125=""),"Preenchimento incompleto",IF($C125="Código não cadastrado","Código não cadastrado",IF(COUNTIFS($A$5:$A$504,$A125,$B$5:$B$504,$B125)&gt;1,"Competência e código duplicados","OK"))))</f>
        <v/>
      </c>
      <c r="K125" s="32" t="n"/>
    </row>
    <row r="126">
      <c r="A126" s="37" t="n"/>
      <c r="B126" s="23" t="n"/>
      <c r="C126" s="13">
        <f>IF($B126="","",IFERROR(VLOOKUP($B126,Premissas!$A$9:$C$108,2,FALSE),"Código não cadastrado"))</f>
        <v/>
      </c>
      <c r="D126" s="25">
        <f>IF($B126="","",IFERROR(VLOOKUP($B126,Premissas!$A$9:$C$108,3,FALSE),""))</f>
        <v/>
      </c>
      <c r="E126" s="38" t="n"/>
      <c r="F126" s="38" t="n"/>
      <c r="G126" s="35">
        <f>IF(OR($E126="",$F126=""),"",$F126-$E126)</f>
        <v/>
      </c>
      <c r="H126" s="14">
        <f>IF(OR($E126="",$F126="",$E126=0),"",IFERROR($G126/$E126,""))</f>
        <v/>
      </c>
      <c r="I126" s="25">
        <f>IF(OR($B126="",$E126="",$F126=""),"",IF(AND($E126=0,$F126=0),"Sem movimento",IF(AND($E126=0,$F126&lt;&gt;0),"Sem base orçada",IF($D126="Despesa",IF($F126&gt;$E126*(1+Premissas!$B$5),"Fora da tolerância",IF($F126&lt;$E126*(1-Premissas!$B$5),"Favorável","Dentro da tolerância")),IF($D126="Receita",IF($F126&lt;$E126*(1-Premissas!$B$5),"Fora da tolerância",IF($F126&gt;$E126*(1+Premissas!$B$5),"Favorável","Dentro da tolerância")),"Verificar cadastro")))))</f>
        <v/>
      </c>
      <c r="J126" s="4">
        <f>IF(AND($A126="",$B126="",$E126="",$F126=""),"",IF(OR($A126="",$B126="",$E126="",$F126=""),"Preenchimento incompleto",IF($C126="Código não cadastrado","Código não cadastrado",IF(COUNTIFS($A$5:$A$504,$A126,$B$5:$B$504,$B126)&gt;1,"Competência e código duplicados","OK"))))</f>
        <v/>
      </c>
      <c r="K126" s="32" t="n"/>
    </row>
    <row r="127">
      <c r="A127" s="37" t="n"/>
      <c r="B127" s="23" t="n"/>
      <c r="C127" s="27">
        <f>IF($B127="","",IFERROR(VLOOKUP($B127,Premissas!$A$9:$C$108,2,FALSE),"Código não cadastrado"))</f>
        <v/>
      </c>
      <c r="D127" s="24">
        <f>IF($B127="","",IFERROR(VLOOKUP($B127,Premissas!$A$9:$C$108,3,FALSE),""))</f>
        <v/>
      </c>
      <c r="E127" s="38" t="n"/>
      <c r="F127" s="38" t="n"/>
      <c r="G127" s="39">
        <f>IF(OR($E127="",$F127=""),"",$F127-$E127)</f>
        <v/>
      </c>
      <c r="H127" s="30">
        <f>IF(OR($E127="",$F127="",$E127=0),"",IFERROR($G127/$E127,""))</f>
        <v/>
      </c>
      <c r="I127" s="24">
        <f>IF(OR($B127="",$E127="",$F127=""),"",IF(AND($E127=0,$F127=0),"Sem movimento",IF(AND($E127=0,$F127&lt;&gt;0),"Sem base orçada",IF($D127="Despesa",IF($F127&gt;$E127*(1+Premissas!$B$5),"Fora da tolerância",IF($F127&lt;$E127*(1-Premissas!$B$5),"Favorável","Dentro da tolerância")),IF($D127="Receita",IF($F127&lt;$E127*(1-Premissas!$B$5),"Fora da tolerância",IF($F127&gt;$E127*(1+Premissas!$B$5),"Favorável","Dentro da tolerância")),"Verificar cadastro")))))</f>
        <v/>
      </c>
      <c r="J127" s="31">
        <f>IF(AND($A127="",$B127="",$E127="",$F127=""),"",IF(OR($A127="",$B127="",$E127="",$F127=""),"Preenchimento incompleto",IF($C127="Código não cadastrado","Código não cadastrado",IF(COUNTIFS($A$5:$A$504,$A127,$B$5:$B$504,$B127)&gt;1,"Competência e código duplicados","OK"))))</f>
        <v/>
      </c>
      <c r="K127" s="32" t="n"/>
    </row>
    <row r="128">
      <c r="A128" s="37" t="n"/>
      <c r="B128" s="23" t="n"/>
      <c r="C128" s="13">
        <f>IF($B128="","",IFERROR(VLOOKUP($B128,Premissas!$A$9:$C$108,2,FALSE),"Código não cadastrado"))</f>
        <v/>
      </c>
      <c r="D128" s="25">
        <f>IF($B128="","",IFERROR(VLOOKUP($B128,Premissas!$A$9:$C$108,3,FALSE),""))</f>
        <v/>
      </c>
      <c r="E128" s="38" t="n"/>
      <c r="F128" s="38" t="n"/>
      <c r="G128" s="35">
        <f>IF(OR($E128="",$F128=""),"",$F128-$E128)</f>
        <v/>
      </c>
      <c r="H128" s="14">
        <f>IF(OR($E128="",$F128="",$E128=0),"",IFERROR($G128/$E128,""))</f>
        <v/>
      </c>
      <c r="I128" s="25">
        <f>IF(OR($B128="",$E128="",$F128=""),"",IF(AND($E128=0,$F128=0),"Sem movimento",IF(AND($E128=0,$F128&lt;&gt;0),"Sem base orçada",IF($D128="Despesa",IF($F128&gt;$E128*(1+Premissas!$B$5),"Fora da tolerância",IF($F128&lt;$E128*(1-Premissas!$B$5),"Favorável","Dentro da tolerância")),IF($D128="Receita",IF($F128&lt;$E128*(1-Premissas!$B$5),"Fora da tolerância",IF($F128&gt;$E128*(1+Premissas!$B$5),"Favorável","Dentro da tolerância")),"Verificar cadastro")))))</f>
        <v/>
      </c>
      <c r="J128" s="4">
        <f>IF(AND($A128="",$B128="",$E128="",$F128=""),"",IF(OR($A128="",$B128="",$E128="",$F128=""),"Preenchimento incompleto",IF($C128="Código não cadastrado","Código não cadastrado",IF(COUNTIFS($A$5:$A$504,$A128,$B$5:$B$504,$B128)&gt;1,"Competência e código duplicados","OK"))))</f>
        <v/>
      </c>
      <c r="K128" s="32" t="n"/>
    </row>
    <row r="129">
      <c r="A129" s="37" t="n"/>
      <c r="B129" s="23" t="n"/>
      <c r="C129" s="27">
        <f>IF($B129="","",IFERROR(VLOOKUP($B129,Premissas!$A$9:$C$108,2,FALSE),"Código não cadastrado"))</f>
        <v/>
      </c>
      <c r="D129" s="24">
        <f>IF($B129="","",IFERROR(VLOOKUP($B129,Premissas!$A$9:$C$108,3,FALSE),""))</f>
        <v/>
      </c>
      <c r="E129" s="38" t="n"/>
      <c r="F129" s="38" t="n"/>
      <c r="G129" s="39">
        <f>IF(OR($E129="",$F129=""),"",$F129-$E129)</f>
        <v/>
      </c>
      <c r="H129" s="30">
        <f>IF(OR($E129="",$F129="",$E129=0),"",IFERROR($G129/$E129,""))</f>
        <v/>
      </c>
      <c r="I129" s="24">
        <f>IF(OR($B129="",$E129="",$F129=""),"",IF(AND($E129=0,$F129=0),"Sem movimento",IF(AND($E129=0,$F129&lt;&gt;0),"Sem base orçada",IF($D129="Despesa",IF($F129&gt;$E129*(1+Premissas!$B$5),"Fora da tolerância",IF($F129&lt;$E129*(1-Premissas!$B$5),"Favorável","Dentro da tolerância")),IF($D129="Receita",IF($F129&lt;$E129*(1-Premissas!$B$5),"Fora da tolerância",IF($F129&gt;$E129*(1+Premissas!$B$5),"Favorável","Dentro da tolerância")),"Verificar cadastro")))))</f>
        <v/>
      </c>
      <c r="J129" s="31">
        <f>IF(AND($A129="",$B129="",$E129="",$F129=""),"",IF(OR($A129="",$B129="",$E129="",$F129=""),"Preenchimento incompleto",IF($C129="Código não cadastrado","Código não cadastrado",IF(COUNTIFS($A$5:$A$504,$A129,$B$5:$B$504,$B129)&gt;1,"Competência e código duplicados","OK"))))</f>
        <v/>
      </c>
      <c r="K129" s="32" t="n"/>
    </row>
    <row r="130">
      <c r="A130" s="37" t="n"/>
      <c r="B130" s="23" t="n"/>
      <c r="C130" s="13">
        <f>IF($B130="","",IFERROR(VLOOKUP($B130,Premissas!$A$9:$C$108,2,FALSE),"Código não cadastrado"))</f>
        <v/>
      </c>
      <c r="D130" s="25">
        <f>IF($B130="","",IFERROR(VLOOKUP($B130,Premissas!$A$9:$C$108,3,FALSE),""))</f>
        <v/>
      </c>
      <c r="E130" s="38" t="n"/>
      <c r="F130" s="38" t="n"/>
      <c r="G130" s="35">
        <f>IF(OR($E130="",$F130=""),"",$F130-$E130)</f>
        <v/>
      </c>
      <c r="H130" s="14">
        <f>IF(OR($E130="",$F130="",$E130=0),"",IFERROR($G130/$E130,""))</f>
        <v/>
      </c>
      <c r="I130" s="25">
        <f>IF(OR($B130="",$E130="",$F130=""),"",IF(AND($E130=0,$F130=0),"Sem movimento",IF(AND($E130=0,$F130&lt;&gt;0),"Sem base orçada",IF($D130="Despesa",IF($F130&gt;$E130*(1+Premissas!$B$5),"Fora da tolerância",IF($F130&lt;$E130*(1-Premissas!$B$5),"Favorável","Dentro da tolerância")),IF($D130="Receita",IF($F130&lt;$E130*(1-Premissas!$B$5),"Fora da tolerância",IF($F130&gt;$E130*(1+Premissas!$B$5),"Favorável","Dentro da tolerância")),"Verificar cadastro")))))</f>
        <v/>
      </c>
      <c r="J130" s="4">
        <f>IF(AND($A130="",$B130="",$E130="",$F130=""),"",IF(OR($A130="",$B130="",$E130="",$F130=""),"Preenchimento incompleto",IF($C130="Código não cadastrado","Código não cadastrado",IF(COUNTIFS($A$5:$A$504,$A130,$B$5:$B$504,$B130)&gt;1,"Competência e código duplicados","OK"))))</f>
        <v/>
      </c>
      <c r="K130" s="32" t="n"/>
    </row>
    <row r="131">
      <c r="A131" s="37" t="n"/>
      <c r="B131" s="23" t="n"/>
      <c r="C131" s="27">
        <f>IF($B131="","",IFERROR(VLOOKUP($B131,Premissas!$A$9:$C$108,2,FALSE),"Código não cadastrado"))</f>
        <v/>
      </c>
      <c r="D131" s="24">
        <f>IF($B131="","",IFERROR(VLOOKUP($B131,Premissas!$A$9:$C$108,3,FALSE),""))</f>
        <v/>
      </c>
      <c r="E131" s="38" t="n"/>
      <c r="F131" s="38" t="n"/>
      <c r="G131" s="39">
        <f>IF(OR($E131="",$F131=""),"",$F131-$E131)</f>
        <v/>
      </c>
      <c r="H131" s="30">
        <f>IF(OR($E131="",$F131="",$E131=0),"",IFERROR($G131/$E131,""))</f>
        <v/>
      </c>
      <c r="I131" s="24">
        <f>IF(OR($B131="",$E131="",$F131=""),"",IF(AND($E131=0,$F131=0),"Sem movimento",IF(AND($E131=0,$F131&lt;&gt;0),"Sem base orçada",IF($D131="Despesa",IF($F131&gt;$E131*(1+Premissas!$B$5),"Fora da tolerância",IF($F131&lt;$E131*(1-Premissas!$B$5),"Favorável","Dentro da tolerância")),IF($D131="Receita",IF($F131&lt;$E131*(1-Premissas!$B$5),"Fora da tolerância",IF($F131&gt;$E131*(1+Premissas!$B$5),"Favorável","Dentro da tolerância")),"Verificar cadastro")))))</f>
        <v/>
      </c>
      <c r="J131" s="31">
        <f>IF(AND($A131="",$B131="",$E131="",$F131=""),"",IF(OR($A131="",$B131="",$E131="",$F131=""),"Preenchimento incompleto",IF($C131="Código não cadastrado","Código não cadastrado",IF(COUNTIFS($A$5:$A$504,$A131,$B$5:$B$504,$B131)&gt;1,"Competência e código duplicados","OK"))))</f>
        <v/>
      </c>
      <c r="K131" s="32" t="n"/>
    </row>
    <row r="132">
      <c r="A132" s="37" t="n"/>
      <c r="B132" s="23" t="n"/>
      <c r="C132" s="13">
        <f>IF($B132="","",IFERROR(VLOOKUP($B132,Premissas!$A$9:$C$108,2,FALSE),"Código não cadastrado"))</f>
        <v/>
      </c>
      <c r="D132" s="25">
        <f>IF($B132="","",IFERROR(VLOOKUP($B132,Premissas!$A$9:$C$108,3,FALSE),""))</f>
        <v/>
      </c>
      <c r="E132" s="38" t="n"/>
      <c r="F132" s="38" t="n"/>
      <c r="G132" s="35">
        <f>IF(OR($E132="",$F132=""),"",$F132-$E132)</f>
        <v/>
      </c>
      <c r="H132" s="14">
        <f>IF(OR($E132="",$F132="",$E132=0),"",IFERROR($G132/$E132,""))</f>
        <v/>
      </c>
      <c r="I132" s="25">
        <f>IF(OR($B132="",$E132="",$F132=""),"",IF(AND($E132=0,$F132=0),"Sem movimento",IF(AND($E132=0,$F132&lt;&gt;0),"Sem base orçada",IF($D132="Despesa",IF($F132&gt;$E132*(1+Premissas!$B$5),"Fora da tolerância",IF($F132&lt;$E132*(1-Premissas!$B$5),"Favorável","Dentro da tolerância")),IF($D132="Receita",IF($F132&lt;$E132*(1-Premissas!$B$5),"Fora da tolerância",IF($F132&gt;$E132*(1+Premissas!$B$5),"Favorável","Dentro da tolerância")),"Verificar cadastro")))))</f>
        <v/>
      </c>
      <c r="J132" s="4">
        <f>IF(AND($A132="",$B132="",$E132="",$F132=""),"",IF(OR($A132="",$B132="",$E132="",$F132=""),"Preenchimento incompleto",IF($C132="Código não cadastrado","Código não cadastrado",IF(COUNTIFS($A$5:$A$504,$A132,$B$5:$B$504,$B132)&gt;1,"Competência e código duplicados","OK"))))</f>
        <v/>
      </c>
      <c r="K132" s="32" t="n"/>
    </row>
    <row r="133">
      <c r="A133" s="37" t="n"/>
      <c r="B133" s="23" t="n"/>
      <c r="C133" s="27">
        <f>IF($B133="","",IFERROR(VLOOKUP($B133,Premissas!$A$9:$C$108,2,FALSE),"Código não cadastrado"))</f>
        <v/>
      </c>
      <c r="D133" s="24">
        <f>IF($B133="","",IFERROR(VLOOKUP($B133,Premissas!$A$9:$C$108,3,FALSE),""))</f>
        <v/>
      </c>
      <c r="E133" s="38" t="n"/>
      <c r="F133" s="38" t="n"/>
      <c r="G133" s="39">
        <f>IF(OR($E133="",$F133=""),"",$F133-$E133)</f>
        <v/>
      </c>
      <c r="H133" s="30">
        <f>IF(OR($E133="",$F133="",$E133=0),"",IFERROR($G133/$E133,""))</f>
        <v/>
      </c>
      <c r="I133" s="24">
        <f>IF(OR($B133="",$E133="",$F133=""),"",IF(AND($E133=0,$F133=0),"Sem movimento",IF(AND($E133=0,$F133&lt;&gt;0),"Sem base orçada",IF($D133="Despesa",IF($F133&gt;$E133*(1+Premissas!$B$5),"Fora da tolerância",IF($F133&lt;$E133*(1-Premissas!$B$5),"Favorável","Dentro da tolerância")),IF($D133="Receita",IF($F133&lt;$E133*(1-Premissas!$B$5),"Fora da tolerância",IF($F133&gt;$E133*(1+Premissas!$B$5),"Favorável","Dentro da tolerância")),"Verificar cadastro")))))</f>
        <v/>
      </c>
      <c r="J133" s="31">
        <f>IF(AND($A133="",$B133="",$E133="",$F133=""),"",IF(OR($A133="",$B133="",$E133="",$F133=""),"Preenchimento incompleto",IF($C133="Código não cadastrado","Código não cadastrado",IF(COUNTIFS($A$5:$A$504,$A133,$B$5:$B$504,$B133)&gt;1,"Competência e código duplicados","OK"))))</f>
        <v/>
      </c>
      <c r="K133" s="32" t="n"/>
    </row>
    <row r="134">
      <c r="A134" s="37" t="n"/>
      <c r="B134" s="23" t="n"/>
      <c r="C134" s="13">
        <f>IF($B134="","",IFERROR(VLOOKUP($B134,Premissas!$A$9:$C$108,2,FALSE),"Código não cadastrado"))</f>
        <v/>
      </c>
      <c r="D134" s="25">
        <f>IF($B134="","",IFERROR(VLOOKUP($B134,Premissas!$A$9:$C$108,3,FALSE),""))</f>
        <v/>
      </c>
      <c r="E134" s="38" t="n"/>
      <c r="F134" s="38" t="n"/>
      <c r="G134" s="35">
        <f>IF(OR($E134="",$F134=""),"",$F134-$E134)</f>
        <v/>
      </c>
      <c r="H134" s="14">
        <f>IF(OR($E134="",$F134="",$E134=0),"",IFERROR($G134/$E134,""))</f>
        <v/>
      </c>
      <c r="I134" s="25">
        <f>IF(OR($B134="",$E134="",$F134=""),"",IF(AND($E134=0,$F134=0),"Sem movimento",IF(AND($E134=0,$F134&lt;&gt;0),"Sem base orçada",IF($D134="Despesa",IF($F134&gt;$E134*(1+Premissas!$B$5),"Fora da tolerância",IF($F134&lt;$E134*(1-Premissas!$B$5),"Favorável","Dentro da tolerância")),IF($D134="Receita",IF($F134&lt;$E134*(1-Premissas!$B$5),"Fora da tolerância",IF($F134&gt;$E134*(1+Premissas!$B$5),"Favorável","Dentro da tolerância")),"Verificar cadastro")))))</f>
        <v/>
      </c>
      <c r="J134" s="4">
        <f>IF(AND($A134="",$B134="",$E134="",$F134=""),"",IF(OR($A134="",$B134="",$E134="",$F134=""),"Preenchimento incompleto",IF($C134="Código não cadastrado","Código não cadastrado",IF(COUNTIFS($A$5:$A$504,$A134,$B$5:$B$504,$B134)&gt;1,"Competência e código duplicados","OK"))))</f>
        <v/>
      </c>
      <c r="K134" s="32" t="n"/>
    </row>
    <row r="135">
      <c r="A135" s="37" t="n"/>
      <c r="B135" s="23" t="n"/>
      <c r="C135" s="27">
        <f>IF($B135="","",IFERROR(VLOOKUP($B135,Premissas!$A$9:$C$108,2,FALSE),"Código não cadastrado"))</f>
        <v/>
      </c>
      <c r="D135" s="24">
        <f>IF($B135="","",IFERROR(VLOOKUP($B135,Premissas!$A$9:$C$108,3,FALSE),""))</f>
        <v/>
      </c>
      <c r="E135" s="38" t="n"/>
      <c r="F135" s="38" t="n"/>
      <c r="G135" s="39">
        <f>IF(OR($E135="",$F135=""),"",$F135-$E135)</f>
        <v/>
      </c>
      <c r="H135" s="30">
        <f>IF(OR($E135="",$F135="",$E135=0),"",IFERROR($G135/$E135,""))</f>
        <v/>
      </c>
      <c r="I135" s="24">
        <f>IF(OR($B135="",$E135="",$F135=""),"",IF(AND($E135=0,$F135=0),"Sem movimento",IF(AND($E135=0,$F135&lt;&gt;0),"Sem base orçada",IF($D135="Despesa",IF($F135&gt;$E135*(1+Premissas!$B$5),"Fora da tolerância",IF($F135&lt;$E135*(1-Premissas!$B$5),"Favorável","Dentro da tolerância")),IF($D135="Receita",IF($F135&lt;$E135*(1-Premissas!$B$5),"Fora da tolerância",IF($F135&gt;$E135*(1+Premissas!$B$5),"Favorável","Dentro da tolerância")),"Verificar cadastro")))))</f>
        <v/>
      </c>
      <c r="J135" s="31">
        <f>IF(AND($A135="",$B135="",$E135="",$F135=""),"",IF(OR($A135="",$B135="",$E135="",$F135=""),"Preenchimento incompleto",IF($C135="Código não cadastrado","Código não cadastrado",IF(COUNTIFS($A$5:$A$504,$A135,$B$5:$B$504,$B135)&gt;1,"Competência e código duplicados","OK"))))</f>
        <v/>
      </c>
      <c r="K135" s="32" t="n"/>
    </row>
    <row r="136">
      <c r="A136" s="37" t="n"/>
      <c r="B136" s="23" t="n"/>
      <c r="C136" s="13">
        <f>IF($B136="","",IFERROR(VLOOKUP($B136,Premissas!$A$9:$C$108,2,FALSE),"Código não cadastrado"))</f>
        <v/>
      </c>
      <c r="D136" s="25">
        <f>IF($B136="","",IFERROR(VLOOKUP($B136,Premissas!$A$9:$C$108,3,FALSE),""))</f>
        <v/>
      </c>
      <c r="E136" s="38" t="n"/>
      <c r="F136" s="38" t="n"/>
      <c r="G136" s="35">
        <f>IF(OR($E136="",$F136=""),"",$F136-$E136)</f>
        <v/>
      </c>
      <c r="H136" s="14">
        <f>IF(OR($E136="",$F136="",$E136=0),"",IFERROR($G136/$E136,""))</f>
        <v/>
      </c>
      <c r="I136" s="25">
        <f>IF(OR($B136="",$E136="",$F136=""),"",IF(AND($E136=0,$F136=0),"Sem movimento",IF(AND($E136=0,$F136&lt;&gt;0),"Sem base orçada",IF($D136="Despesa",IF($F136&gt;$E136*(1+Premissas!$B$5),"Fora da tolerância",IF($F136&lt;$E136*(1-Premissas!$B$5),"Favorável","Dentro da tolerância")),IF($D136="Receita",IF($F136&lt;$E136*(1-Premissas!$B$5),"Fora da tolerância",IF($F136&gt;$E136*(1+Premissas!$B$5),"Favorável","Dentro da tolerância")),"Verificar cadastro")))))</f>
        <v/>
      </c>
      <c r="J136" s="4">
        <f>IF(AND($A136="",$B136="",$E136="",$F136=""),"",IF(OR($A136="",$B136="",$E136="",$F136=""),"Preenchimento incompleto",IF($C136="Código não cadastrado","Código não cadastrado",IF(COUNTIFS($A$5:$A$504,$A136,$B$5:$B$504,$B136)&gt;1,"Competência e código duplicados","OK"))))</f>
        <v/>
      </c>
      <c r="K136" s="32" t="n"/>
    </row>
    <row r="137">
      <c r="A137" s="37" t="n"/>
      <c r="B137" s="23" t="n"/>
      <c r="C137" s="27">
        <f>IF($B137="","",IFERROR(VLOOKUP($B137,Premissas!$A$9:$C$108,2,FALSE),"Código não cadastrado"))</f>
        <v/>
      </c>
      <c r="D137" s="24">
        <f>IF($B137="","",IFERROR(VLOOKUP($B137,Premissas!$A$9:$C$108,3,FALSE),""))</f>
        <v/>
      </c>
      <c r="E137" s="38" t="n"/>
      <c r="F137" s="38" t="n"/>
      <c r="G137" s="39">
        <f>IF(OR($E137="",$F137=""),"",$F137-$E137)</f>
        <v/>
      </c>
      <c r="H137" s="30">
        <f>IF(OR($E137="",$F137="",$E137=0),"",IFERROR($G137/$E137,""))</f>
        <v/>
      </c>
      <c r="I137" s="24">
        <f>IF(OR($B137="",$E137="",$F137=""),"",IF(AND($E137=0,$F137=0),"Sem movimento",IF(AND($E137=0,$F137&lt;&gt;0),"Sem base orçada",IF($D137="Despesa",IF($F137&gt;$E137*(1+Premissas!$B$5),"Fora da tolerância",IF($F137&lt;$E137*(1-Premissas!$B$5),"Favorável","Dentro da tolerância")),IF($D137="Receita",IF($F137&lt;$E137*(1-Premissas!$B$5),"Fora da tolerância",IF($F137&gt;$E137*(1+Premissas!$B$5),"Favorável","Dentro da tolerância")),"Verificar cadastro")))))</f>
        <v/>
      </c>
      <c r="J137" s="31">
        <f>IF(AND($A137="",$B137="",$E137="",$F137=""),"",IF(OR($A137="",$B137="",$E137="",$F137=""),"Preenchimento incompleto",IF($C137="Código não cadastrado","Código não cadastrado",IF(COUNTIFS($A$5:$A$504,$A137,$B$5:$B$504,$B137)&gt;1,"Competência e código duplicados","OK"))))</f>
        <v/>
      </c>
      <c r="K137" s="32" t="n"/>
    </row>
    <row r="138">
      <c r="A138" s="37" t="n"/>
      <c r="B138" s="23" t="n"/>
      <c r="C138" s="13">
        <f>IF($B138="","",IFERROR(VLOOKUP($B138,Premissas!$A$9:$C$108,2,FALSE),"Código não cadastrado"))</f>
        <v/>
      </c>
      <c r="D138" s="25">
        <f>IF($B138="","",IFERROR(VLOOKUP($B138,Premissas!$A$9:$C$108,3,FALSE),""))</f>
        <v/>
      </c>
      <c r="E138" s="38" t="n"/>
      <c r="F138" s="38" t="n"/>
      <c r="G138" s="35">
        <f>IF(OR($E138="",$F138=""),"",$F138-$E138)</f>
        <v/>
      </c>
      <c r="H138" s="14">
        <f>IF(OR($E138="",$F138="",$E138=0),"",IFERROR($G138/$E138,""))</f>
        <v/>
      </c>
      <c r="I138" s="25">
        <f>IF(OR($B138="",$E138="",$F138=""),"",IF(AND($E138=0,$F138=0),"Sem movimento",IF(AND($E138=0,$F138&lt;&gt;0),"Sem base orçada",IF($D138="Despesa",IF($F138&gt;$E138*(1+Premissas!$B$5),"Fora da tolerância",IF($F138&lt;$E138*(1-Premissas!$B$5),"Favorável","Dentro da tolerância")),IF($D138="Receita",IF($F138&lt;$E138*(1-Premissas!$B$5),"Fora da tolerância",IF($F138&gt;$E138*(1+Premissas!$B$5),"Favorável","Dentro da tolerância")),"Verificar cadastro")))))</f>
        <v/>
      </c>
      <c r="J138" s="4">
        <f>IF(AND($A138="",$B138="",$E138="",$F138=""),"",IF(OR($A138="",$B138="",$E138="",$F138=""),"Preenchimento incompleto",IF($C138="Código não cadastrado","Código não cadastrado",IF(COUNTIFS($A$5:$A$504,$A138,$B$5:$B$504,$B138)&gt;1,"Competência e código duplicados","OK"))))</f>
        <v/>
      </c>
      <c r="K138" s="32" t="n"/>
    </row>
    <row r="139">
      <c r="A139" s="37" t="n"/>
      <c r="B139" s="23" t="n"/>
      <c r="C139" s="27">
        <f>IF($B139="","",IFERROR(VLOOKUP($B139,Premissas!$A$9:$C$108,2,FALSE),"Código não cadastrado"))</f>
        <v/>
      </c>
      <c r="D139" s="24">
        <f>IF($B139="","",IFERROR(VLOOKUP($B139,Premissas!$A$9:$C$108,3,FALSE),""))</f>
        <v/>
      </c>
      <c r="E139" s="38" t="n"/>
      <c r="F139" s="38" t="n"/>
      <c r="G139" s="39">
        <f>IF(OR($E139="",$F139=""),"",$F139-$E139)</f>
        <v/>
      </c>
      <c r="H139" s="30">
        <f>IF(OR($E139="",$F139="",$E139=0),"",IFERROR($G139/$E139,""))</f>
        <v/>
      </c>
      <c r="I139" s="24">
        <f>IF(OR($B139="",$E139="",$F139=""),"",IF(AND($E139=0,$F139=0),"Sem movimento",IF(AND($E139=0,$F139&lt;&gt;0),"Sem base orçada",IF($D139="Despesa",IF($F139&gt;$E139*(1+Premissas!$B$5),"Fora da tolerância",IF($F139&lt;$E139*(1-Premissas!$B$5),"Favorável","Dentro da tolerância")),IF($D139="Receita",IF($F139&lt;$E139*(1-Premissas!$B$5),"Fora da tolerância",IF($F139&gt;$E139*(1+Premissas!$B$5),"Favorável","Dentro da tolerância")),"Verificar cadastro")))))</f>
        <v/>
      </c>
      <c r="J139" s="31">
        <f>IF(AND($A139="",$B139="",$E139="",$F139=""),"",IF(OR($A139="",$B139="",$E139="",$F139=""),"Preenchimento incompleto",IF($C139="Código não cadastrado","Código não cadastrado",IF(COUNTIFS($A$5:$A$504,$A139,$B$5:$B$504,$B139)&gt;1,"Competência e código duplicados","OK"))))</f>
        <v/>
      </c>
      <c r="K139" s="32" t="n"/>
    </row>
    <row r="140">
      <c r="A140" s="37" t="n"/>
      <c r="B140" s="23" t="n"/>
      <c r="C140" s="13">
        <f>IF($B140="","",IFERROR(VLOOKUP($B140,Premissas!$A$9:$C$108,2,FALSE),"Código não cadastrado"))</f>
        <v/>
      </c>
      <c r="D140" s="25">
        <f>IF($B140="","",IFERROR(VLOOKUP($B140,Premissas!$A$9:$C$108,3,FALSE),""))</f>
        <v/>
      </c>
      <c r="E140" s="38" t="n"/>
      <c r="F140" s="38" t="n"/>
      <c r="G140" s="35">
        <f>IF(OR($E140="",$F140=""),"",$F140-$E140)</f>
        <v/>
      </c>
      <c r="H140" s="14">
        <f>IF(OR($E140="",$F140="",$E140=0),"",IFERROR($G140/$E140,""))</f>
        <v/>
      </c>
      <c r="I140" s="25">
        <f>IF(OR($B140="",$E140="",$F140=""),"",IF(AND($E140=0,$F140=0),"Sem movimento",IF(AND($E140=0,$F140&lt;&gt;0),"Sem base orçada",IF($D140="Despesa",IF($F140&gt;$E140*(1+Premissas!$B$5),"Fora da tolerância",IF($F140&lt;$E140*(1-Premissas!$B$5),"Favorável","Dentro da tolerância")),IF($D140="Receita",IF($F140&lt;$E140*(1-Premissas!$B$5),"Fora da tolerância",IF($F140&gt;$E140*(1+Premissas!$B$5),"Favorável","Dentro da tolerância")),"Verificar cadastro")))))</f>
        <v/>
      </c>
      <c r="J140" s="4">
        <f>IF(AND($A140="",$B140="",$E140="",$F140=""),"",IF(OR($A140="",$B140="",$E140="",$F140=""),"Preenchimento incompleto",IF($C140="Código não cadastrado","Código não cadastrado",IF(COUNTIFS($A$5:$A$504,$A140,$B$5:$B$504,$B140)&gt;1,"Competência e código duplicados","OK"))))</f>
        <v/>
      </c>
      <c r="K140" s="32" t="n"/>
    </row>
    <row r="141">
      <c r="A141" s="37" t="n"/>
      <c r="B141" s="23" t="n"/>
      <c r="C141" s="27">
        <f>IF($B141="","",IFERROR(VLOOKUP($B141,Premissas!$A$9:$C$108,2,FALSE),"Código não cadastrado"))</f>
        <v/>
      </c>
      <c r="D141" s="24">
        <f>IF($B141="","",IFERROR(VLOOKUP($B141,Premissas!$A$9:$C$108,3,FALSE),""))</f>
        <v/>
      </c>
      <c r="E141" s="38" t="n"/>
      <c r="F141" s="38" t="n"/>
      <c r="G141" s="39">
        <f>IF(OR($E141="",$F141=""),"",$F141-$E141)</f>
        <v/>
      </c>
      <c r="H141" s="30">
        <f>IF(OR($E141="",$F141="",$E141=0),"",IFERROR($G141/$E141,""))</f>
        <v/>
      </c>
      <c r="I141" s="24">
        <f>IF(OR($B141="",$E141="",$F141=""),"",IF(AND($E141=0,$F141=0),"Sem movimento",IF(AND($E141=0,$F141&lt;&gt;0),"Sem base orçada",IF($D141="Despesa",IF($F141&gt;$E141*(1+Premissas!$B$5),"Fora da tolerância",IF($F141&lt;$E141*(1-Premissas!$B$5),"Favorável","Dentro da tolerância")),IF($D141="Receita",IF($F141&lt;$E141*(1-Premissas!$B$5),"Fora da tolerância",IF($F141&gt;$E141*(1+Premissas!$B$5),"Favorável","Dentro da tolerância")),"Verificar cadastro")))))</f>
        <v/>
      </c>
      <c r="J141" s="31">
        <f>IF(AND($A141="",$B141="",$E141="",$F141=""),"",IF(OR($A141="",$B141="",$E141="",$F141=""),"Preenchimento incompleto",IF($C141="Código não cadastrado","Código não cadastrado",IF(COUNTIFS($A$5:$A$504,$A141,$B$5:$B$504,$B141)&gt;1,"Competência e código duplicados","OK"))))</f>
        <v/>
      </c>
      <c r="K141" s="32" t="n"/>
    </row>
    <row r="142">
      <c r="A142" s="37" t="n"/>
      <c r="B142" s="23" t="n"/>
      <c r="C142" s="13">
        <f>IF($B142="","",IFERROR(VLOOKUP($B142,Premissas!$A$9:$C$108,2,FALSE),"Código não cadastrado"))</f>
        <v/>
      </c>
      <c r="D142" s="25">
        <f>IF($B142="","",IFERROR(VLOOKUP($B142,Premissas!$A$9:$C$108,3,FALSE),""))</f>
        <v/>
      </c>
      <c r="E142" s="38" t="n"/>
      <c r="F142" s="38" t="n"/>
      <c r="G142" s="35">
        <f>IF(OR($E142="",$F142=""),"",$F142-$E142)</f>
        <v/>
      </c>
      <c r="H142" s="14">
        <f>IF(OR($E142="",$F142="",$E142=0),"",IFERROR($G142/$E142,""))</f>
        <v/>
      </c>
      <c r="I142" s="25">
        <f>IF(OR($B142="",$E142="",$F142=""),"",IF(AND($E142=0,$F142=0),"Sem movimento",IF(AND($E142=0,$F142&lt;&gt;0),"Sem base orçada",IF($D142="Despesa",IF($F142&gt;$E142*(1+Premissas!$B$5),"Fora da tolerância",IF($F142&lt;$E142*(1-Premissas!$B$5),"Favorável","Dentro da tolerância")),IF($D142="Receita",IF($F142&lt;$E142*(1-Premissas!$B$5),"Fora da tolerância",IF($F142&gt;$E142*(1+Premissas!$B$5),"Favorável","Dentro da tolerância")),"Verificar cadastro")))))</f>
        <v/>
      </c>
      <c r="J142" s="4">
        <f>IF(AND($A142="",$B142="",$E142="",$F142=""),"",IF(OR($A142="",$B142="",$E142="",$F142=""),"Preenchimento incompleto",IF($C142="Código não cadastrado","Código não cadastrado",IF(COUNTIFS($A$5:$A$504,$A142,$B$5:$B$504,$B142)&gt;1,"Competência e código duplicados","OK"))))</f>
        <v/>
      </c>
      <c r="K142" s="32" t="n"/>
    </row>
    <row r="143">
      <c r="A143" s="37" t="n"/>
      <c r="B143" s="23" t="n"/>
      <c r="C143" s="27">
        <f>IF($B143="","",IFERROR(VLOOKUP($B143,Premissas!$A$9:$C$108,2,FALSE),"Código não cadastrado"))</f>
        <v/>
      </c>
      <c r="D143" s="24">
        <f>IF($B143="","",IFERROR(VLOOKUP($B143,Premissas!$A$9:$C$108,3,FALSE),""))</f>
        <v/>
      </c>
      <c r="E143" s="38" t="n"/>
      <c r="F143" s="38" t="n"/>
      <c r="G143" s="39">
        <f>IF(OR($E143="",$F143=""),"",$F143-$E143)</f>
        <v/>
      </c>
      <c r="H143" s="30">
        <f>IF(OR($E143="",$F143="",$E143=0),"",IFERROR($G143/$E143,""))</f>
        <v/>
      </c>
      <c r="I143" s="24">
        <f>IF(OR($B143="",$E143="",$F143=""),"",IF(AND($E143=0,$F143=0),"Sem movimento",IF(AND($E143=0,$F143&lt;&gt;0),"Sem base orçada",IF($D143="Despesa",IF($F143&gt;$E143*(1+Premissas!$B$5),"Fora da tolerância",IF($F143&lt;$E143*(1-Premissas!$B$5),"Favorável","Dentro da tolerância")),IF($D143="Receita",IF($F143&lt;$E143*(1-Premissas!$B$5),"Fora da tolerância",IF($F143&gt;$E143*(1+Premissas!$B$5),"Favorável","Dentro da tolerância")),"Verificar cadastro")))))</f>
        <v/>
      </c>
      <c r="J143" s="31">
        <f>IF(AND($A143="",$B143="",$E143="",$F143=""),"",IF(OR($A143="",$B143="",$E143="",$F143=""),"Preenchimento incompleto",IF($C143="Código não cadastrado","Código não cadastrado",IF(COUNTIFS($A$5:$A$504,$A143,$B$5:$B$504,$B143)&gt;1,"Competência e código duplicados","OK"))))</f>
        <v/>
      </c>
      <c r="K143" s="32" t="n"/>
    </row>
    <row r="144">
      <c r="A144" s="37" t="n"/>
      <c r="B144" s="23" t="n"/>
      <c r="C144" s="13">
        <f>IF($B144="","",IFERROR(VLOOKUP($B144,Premissas!$A$9:$C$108,2,FALSE),"Código não cadastrado"))</f>
        <v/>
      </c>
      <c r="D144" s="25">
        <f>IF($B144="","",IFERROR(VLOOKUP($B144,Premissas!$A$9:$C$108,3,FALSE),""))</f>
        <v/>
      </c>
      <c r="E144" s="38" t="n"/>
      <c r="F144" s="38" t="n"/>
      <c r="G144" s="35">
        <f>IF(OR($E144="",$F144=""),"",$F144-$E144)</f>
        <v/>
      </c>
      <c r="H144" s="14">
        <f>IF(OR($E144="",$F144="",$E144=0),"",IFERROR($G144/$E144,""))</f>
        <v/>
      </c>
      <c r="I144" s="25">
        <f>IF(OR($B144="",$E144="",$F144=""),"",IF(AND($E144=0,$F144=0),"Sem movimento",IF(AND($E144=0,$F144&lt;&gt;0),"Sem base orçada",IF($D144="Despesa",IF($F144&gt;$E144*(1+Premissas!$B$5),"Fora da tolerância",IF($F144&lt;$E144*(1-Premissas!$B$5),"Favorável","Dentro da tolerância")),IF($D144="Receita",IF($F144&lt;$E144*(1-Premissas!$B$5),"Fora da tolerância",IF($F144&gt;$E144*(1+Premissas!$B$5),"Favorável","Dentro da tolerância")),"Verificar cadastro")))))</f>
        <v/>
      </c>
      <c r="J144" s="4">
        <f>IF(AND($A144="",$B144="",$E144="",$F144=""),"",IF(OR($A144="",$B144="",$E144="",$F144=""),"Preenchimento incompleto",IF($C144="Código não cadastrado","Código não cadastrado",IF(COUNTIFS($A$5:$A$504,$A144,$B$5:$B$504,$B144)&gt;1,"Competência e código duplicados","OK"))))</f>
        <v/>
      </c>
      <c r="K144" s="32" t="n"/>
    </row>
    <row r="145">
      <c r="A145" s="37" t="n"/>
      <c r="B145" s="23" t="n"/>
      <c r="C145" s="27">
        <f>IF($B145="","",IFERROR(VLOOKUP($B145,Premissas!$A$9:$C$108,2,FALSE),"Código não cadastrado"))</f>
        <v/>
      </c>
      <c r="D145" s="24">
        <f>IF($B145="","",IFERROR(VLOOKUP($B145,Premissas!$A$9:$C$108,3,FALSE),""))</f>
        <v/>
      </c>
      <c r="E145" s="38" t="n"/>
      <c r="F145" s="38" t="n"/>
      <c r="G145" s="39">
        <f>IF(OR($E145="",$F145=""),"",$F145-$E145)</f>
        <v/>
      </c>
      <c r="H145" s="30">
        <f>IF(OR($E145="",$F145="",$E145=0),"",IFERROR($G145/$E145,""))</f>
        <v/>
      </c>
      <c r="I145" s="24">
        <f>IF(OR($B145="",$E145="",$F145=""),"",IF(AND($E145=0,$F145=0),"Sem movimento",IF(AND($E145=0,$F145&lt;&gt;0),"Sem base orçada",IF($D145="Despesa",IF($F145&gt;$E145*(1+Premissas!$B$5),"Fora da tolerância",IF($F145&lt;$E145*(1-Premissas!$B$5),"Favorável","Dentro da tolerância")),IF($D145="Receita",IF($F145&lt;$E145*(1-Premissas!$B$5),"Fora da tolerância",IF($F145&gt;$E145*(1+Premissas!$B$5),"Favorável","Dentro da tolerância")),"Verificar cadastro")))))</f>
        <v/>
      </c>
      <c r="J145" s="31">
        <f>IF(AND($A145="",$B145="",$E145="",$F145=""),"",IF(OR($A145="",$B145="",$E145="",$F145=""),"Preenchimento incompleto",IF($C145="Código não cadastrado","Código não cadastrado",IF(COUNTIFS($A$5:$A$504,$A145,$B$5:$B$504,$B145)&gt;1,"Competência e código duplicados","OK"))))</f>
        <v/>
      </c>
      <c r="K145" s="32" t="n"/>
    </row>
    <row r="146">
      <c r="A146" s="37" t="n"/>
      <c r="B146" s="23" t="n"/>
      <c r="C146" s="13">
        <f>IF($B146="","",IFERROR(VLOOKUP($B146,Premissas!$A$9:$C$108,2,FALSE),"Código não cadastrado"))</f>
        <v/>
      </c>
      <c r="D146" s="25">
        <f>IF($B146="","",IFERROR(VLOOKUP($B146,Premissas!$A$9:$C$108,3,FALSE),""))</f>
        <v/>
      </c>
      <c r="E146" s="38" t="n"/>
      <c r="F146" s="38" t="n"/>
      <c r="G146" s="35">
        <f>IF(OR($E146="",$F146=""),"",$F146-$E146)</f>
        <v/>
      </c>
      <c r="H146" s="14">
        <f>IF(OR($E146="",$F146="",$E146=0),"",IFERROR($G146/$E146,""))</f>
        <v/>
      </c>
      <c r="I146" s="25">
        <f>IF(OR($B146="",$E146="",$F146=""),"",IF(AND($E146=0,$F146=0),"Sem movimento",IF(AND($E146=0,$F146&lt;&gt;0),"Sem base orçada",IF($D146="Despesa",IF($F146&gt;$E146*(1+Premissas!$B$5),"Fora da tolerância",IF($F146&lt;$E146*(1-Premissas!$B$5),"Favorável","Dentro da tolerância")),IF($D146="Receita",IF($F146&lt;$E146*(1-Premissas!$B$5),"Fora da tolerância",IF($F146&gt;$E146*(1+Premissas!$B$5),"Favorável","Dentro da tolerância")),"Verificar cadastro")))))</f>
        <v/>
      </c>
      <c r="J146" s="4">
        <f>IF(AND($A146="",$B146="",$E146="",$F146=""),"",IF(OR($A146="",$B146="",$E146="",$F146=""),"Preenchimento incompleto",IF($C146="Código não cadastrado","Código não cadastrado",IF(COUNTIFS($A$5:$A$504,$A146,$B$5:$B$504,$B146)&gt;1,"Competência e código duplicados","OK"))))</f>
        <v/>
      </c>
      <c r="K146" s="32" t="n"/>
    </row>
    <row r="147">
      <c r="A147" s="37" t="n"/>
      <c r="B147" s="23" t="n"/>
      <c r="C147" s="27">
        <f>IF($B147="","",IFERROR(VLOOKUP($B147,Premissas!$A$9:$C$108,2,FALSE),"Código não cadastrado"))</f>
        <v/>
      </c>
      <c r="D147" s="24">
        <f>IF($B147="","",IFERROR(VLOOKUP($B147,Premissas!$A$9:$C$108,3,FALSE),""))</f>
        <v/>
      </c>
      <c r="E147" s="38" t="n"/>
      <c r="F147" s="38" t="n"/>
      <c r="G147" s="39">
        <f>IF(OR($E147="",$F147=""),"",$F147-$E147)</f>
        <v/>
      </c>
      <c r="H147" s="30">
        <f>IF(OR($E147="",$F147="",$E147=0),"",IFERROR($G147/$E147,""))</f>
        <v/>
      </c>
      <c r="I147" s="24">
        <f>IF(OR($B147="",$E147="",$F147=""),"",IF(AND($E147=0,$F147=0),"Sem movimento",IF(AND($E147=0,$F147&lt;&gt;0),"Sem base orçada",IF($D147="Despesa",IF($F147&gt;$E147*(1+Premissas!$B$5),"Fora da tolerância",IF($F147&lt;$E147*(1-Premissas!$B$5),"Favorável","Dentro da tolerância")),IF($D147="Receita",IF($F147&lt;$E147*(1-Premissas!$B$5),"Fora da tolerância",IF($F147&gt;$E147*(1+Premissas!$B$5),"Favorável","Dentro da tolerância")),"Verificar cadastro")))))</f>
        <v/>
      </c>
      <c r="J147" s="31">
        <f>IF(AND($A147="",$B147="",$E147="",$F147=""),"",IF(OR($A147="",$B147="",$E147="",$F147=""),"Preenchimento incompleto",IF($C147="Código não cadastrado","Código não cadastrado",IF(COUNTIFS($A$5:$A$504,$A147,$B$5:$B$504,$B147)&gt;1,"Competência e código duplicados","OK"))))</f>
        <v/>
      </c>
      <c r="K147" s="32" t="n"/>
    </row>
    <row r="148">
      <c r="A148" s="37" t="n"/>
      <c r="B148" s="23" t="n"/>
      <c r="C148" s="13">
        <f>IF($B148="","",IFERROR(VLOOKUP($B148,Premissas!$A$9:$C$108,2,FALSE),"Código não cadastrado"))</f>
        <v/>
      </c>
      <c r="D148" s="25">
        <f>IF($B148="","",IFERROR(VLOOKUP($B148,Premissas!$A$9:$C$108,3,FALSE),""))</f>
        <v/>
      </c>
      <c r="E148" s="38" t="n"/>
      <c r="F148" s="38" t="n"/>
      <c r="G148" s="35">
        <f>IF(OR($E148="",$F148=""),"",$F148-$E148)</f>
        <v/>
      </c>
      <c r="H148" s="14">
        <f>IF(OR($E148="",$F148="",$E148=0),"",IFERROR($G148/$E148,""))</f>
        <v/>
      </c>
      <c r="I148" s="25">
        <f>IF(OR($B148="",$E148="",$F148=""),"",IF(AND($E148=0,$F148=0),"Sem movimento",IF(AND($E148=0,$F148&lt;&gt;0),"Sem base orçada",IF($D148="Despesa",IF($F148&gt;$E148*(1+Premissas!$B$5),"Fora da tolerância",IF($F148&lt;$E148*(1-Premissas!$B$5),"Favorável","Dentro da tolerância")),IF($D148="Receita",IF($F148&lt;$E148*(1-Premissas!$B$5),"Fora da tolerância",IF($F148&gt;$E148*(1+Premissas!$B$5),"Favorável","Dentro da tolerância")),"Verificar cadastro")))))</f>
        <v/>
      </c>
      <c r="J148" s="4">
        <f>IF(AND($A148="",$B148="",$E148="",$F148=""),"",IF(OR($A148="",$B148="",$E148="",$F148=""),"Preenchimento incompleto",IF($C148="Código não cadastrado","Código não cadastrado",IF(COUNTIFS($A$5:$A$504,$A148,$B$5:$B$504,$B148)&gt;1,"Competência e código duplicados","OK"))))</f>
        <v/>
      </c>
      <c r="K148" s="32" t="n"/>
    </row>
    <row r="149">
      <c r="A149" s="37" t="n"/>
      <c r="B149" s="23" t="n"/>
      <c r="C149" s="27">
        <f>IF($B149="","",IFERROR(VLOOKUP($B149,Premissas!$A$9:$C$108,2,FALSE),"Código não cadastrado"))</f>
        <v/>
      </c>
      <c r="D149" s="24">
        <f>IF($B149="","",IFERROR(VLOOKUP($B149,Premissas!$A$9:$C$108,3,FALSE),""))</f>
        <v/>
      </c>
      <c r="E149" s="38" t="n"/>
      <c r="F149" s="38" t="n"/>
      <c r="G149" s="39">
        <f>IF(OR($E149="",$F149=""),"",$F149-$E149)</f>
        <v/>
      </c>
      <c r="H149" s="30">
        <f>IF(OR($E149="",$F149="",$E149=0),"",IFERROR($G149/$E149,""))</f>
        <v/>
      </c>
      <c r="I149" s="24">
        <f>IF(OR($B149="",$E149="",$F149=""),"",IF(AND($E149=0,$F149=0),"Sem movimento",IF(AND($E149=0,$F149&lt;&gt;0),"Sem base orçada",IF($D149="Despesa",IF($F149&gt;$E149*(1+Premissas!$B$5),"Fora da tolerância",IF($F149&lt;$E149*(1-Premissas!$B$5),"Favorável","Dentro da tolerância")),IF($D149="Receita",IF($F149&lt;$E149*(1-Premissas!$B$5),"Fora da tolerância",IF($F149&gt;$E149*(1+Premissas!$B$5),"Favorável","Dentro da tolerância")),"Verificar cadastro")))))</f>
        <v/>
      </c>
      <c r="J149" s="31">
        <f>IF(AND($A149="",$B149="",$E149="",$F149=""),"",IF(OR($A149="",$B149="",$E149="",$F149=""),"Preenchimento incompleto",IF($C149="Código não cadastrado","Código não cadastrado",IF(COUNTIFS($A$5:$A$504,$A149,$B$5:$B$504,$B149)&gt;1,"Competência e código duplicados","OK"))))</f>
        <v/>
      </c>
      <c r="K149" s="32" t="n"/>
    </row>
    <row r="150">
      <c r="A150" s="37" t="n"/>
      <c r="B150" s="23" t="n"/>
      <c r="C150" s="13">
        <f>IF($B150="","",IFERROR(VLOOKUP($B150,Premissas!$A$9:$C$108,2,FALSE),"Código não cadastrado"))</f>
        <v/>
      </c>
      <c r="D150" s="25">
        <f>IF($B150="","",IFERROR(VLOOKUP($B150,Premissas!$A$9:$C$108,3,FALSE),""))</f>
        <v/>
      </c>
      <c r="E150" s="38" t="n"/>
      <c r="F150" s="38" t="n"/>
      <c r="G150" s="35">
        <f>IF(OR($E150="",$F150=""),"",$F150-$E150)</f>
        <v/>
      </c>
      <c r="H150" s="14">
        <f>IF(OR($E150="",$F150="",$E150=0),"",IFERROR($G150/$E150,""))</f>
        <v/>
      </c>
      <c r="I150" s="25">
        <f>IF(OR($B150="",$E150="",$F150=""),"",IF(AND($E150=0,$F150=0),"Sem movimento",IF(AND($E150=0,$F150&lt;&gt;0),"Sem base orçada",IF($D150="Despesa",IF($F150&gt;$E150*(1+Premissas!$B$5),"Fora da tolerância",IF($F150&lt;$E150*(1-Premissas!$B$5),"Favorável","Dentro da tolerância")),IF($D150="Receita",IF($F150&lt;$E150*(1-Premissas!$B$5),"Fora da tolerância",IF($F150&gt;$E150*(1+Premissas!$B$5),"Favorável","Dentro da tolerância")),"Verificar cadastro")))))</f>
        <v/>
      </c>
      <c r="J150" s="4">
        <f>IF(AND($A150="",$B150="",$E150="",$F150=""),"",IF(OR($A150="",$B150="",$E150="",$F150=""),"Preenchimento incompleto",IF($C150="Código não cadastrado","Código não cadastrado",IF(COUNTIFS($A$5:$A$504,$A150,$B$5:$B$504,$B150)&gt;1,"Competência e código duplicados","OK"))))</f>
        <v/>
      </c>
      <c r="K150" s="32" t="n"/>
    </row>
    <row r="151">
      <c r="A151" s="37" t="n"/>
      <c r="B151" s="23" t="n"/>
      <c r="C151" s="27">
        <f>IF($B151="","",IFERROR(VLOOKUP($B151,Premissas!$A$9:$C$108,2,FALSE),"Código não cadastrado"))</f>
        <v/>
      </c>
      <c r="D151" s="24">
        <f>IF($B151="","",IFERROR(VLOOKUP($B151,Premissas!$A$9:$C$108,3,FALSE),""))</f>
        <v/>
      </c>
      <c r="E151" s="38" t="n"/>
      <c r="F151" s="38" t="n"/>
      <c r="G151" s="39">
        <f>IF(OR($E151="",$F151=""),"",$F151-$E151)</f>
        <v/>
      </c>
      <c r="H151" s="30">
        <f>IF(OR($E151="",$F151="",$E151=0),"",IFERROR($G151/$E151,""))</f>
        <v/>
      </c>
      <c r="I151" s="24">
        <f>IF(OR($B151="",$E151="",$F151=""),"",IF(AND($E151=0,$F151=0),"Sem movimento",IF(AND($E151=0,$F151&lt;&gt;0),"Sem base orçada",IF($D151="Despesa",IF($F151&gt;$E151*(1+Premissas!$B$5),"Fora da tolerância",IF($F151&lt;$E151*(1-Premissas!$B$5),"Favorável","Dentro da tolerância")),IF($D151="Receita",IF($F151&lt;$E151*(1-Premissas!$B$5),"Fora da tolerância",IF($F151&gt;$E151*(1+Premissas!$B$5),"Favorável","Dentro da tolerância")),"Verificar cadastro")))))</f>
        <v/>
      </c>
      <c r="J151" s="31">
        <f>IF(AND($A151="",$B151="",$E151="",$F151=""),"",IF(OR($A151="",$B151="",$E151="",$F151=""),"Preenchimento incompleto",IF($C151="Código não cadastrado","Código não cadastrado",IF(COUNTIFS($A$5:$A$504,$A151,$B$5:$B$504,$B151)&gt;1,"Competência e código duplicados","OK"))))</f>
        <v/>
      </c>
      <c r="K151" s="32" t="n"/>
    </row>
    <row r="152">
      <c r="A152" s="37" t="n"/>
      <c r="B152" s="23" t="n"/>
      <c r="C152" s="13">
        <f>IF($B152="","",IFERROR(VLOOKUP($B152,Premissas!$A$9:$C$108,2,FALSE),"Código não cadastrado"))</f>
        <v/>
      </c>
      <c r="D152" s="25">
        <f>IF($B152="","",IFERROR(VLOOKUP($B152,Premissas!$A$9:$C$108,3,FALSE),""))</f>
        <v/>
      </c>
      <c r="E152" s="38" t="n"/>
      <c r="F152" s="38" t="n"/>
      <c r="G152" s="35">
        <f>IF(OR($E152="",$F152=""),"",$F152-$E152)</f>
        <v/>
      </c>
      <c r="H152" s="14">
        <f>IF(OR($E152="",$F152="",$E152=0),"",IFERROR($G152/$E152,""))</f>
        <v/>
      </c>
      <c r="I152" s="25">
        <f>IF(OR($B152="",$E152="",$F152=""),"",IF(AND($E152=0,$F152=0),"Sem movimento",IF(AND($E152=0,$F152&lt;&gt;0),"Sem base orçada",IF($D152="Despesa",IF($F152&gt;$E152*(1+Premissas!$B$5),"Fora da tolerância",IF($F152&lt;$E152*(1-Premissas!$B$5),"Favorável","Dentro da tolerância")),IF($D152="Receita",IF($F152&lt;$E152*(1-Premissas!$B$5),"Fora da tolerância",IF($F152&gt;$E152*(1+Premissas!$B$5),"Favorável","Dentro da tolerância")),"Verificar cadastro")))))</f>
        <v/>
      </c>
      <c r="J152" s="4">
        <f>IF(AND($A152="",$B152="",$E152="",$F152=""),"",IF(OR($A152="",$B152="",$E152="",$F152=""),"Preenchimento incompleto",IF($C152="Código não cadastrado","Código não cadastrado",IF(COUNTIFS($A$5:$A$504,$A152,$B$5:$B$504,$B152)&gt;1,"Competência e código duplicados","OK"))))</f>
        <v/>
      </c>
      <c r="K152" s="32" t="n"/>
    </row>
    <row r="153">
      <c r="A153" s="37" t="n"/>
      <c r="B153" s="23" t="n"/>
      <c r="C153" s="27">
        <f>IF($B153="","",IFERROR(VLOOKUP($B153,Premissas!$A$9:$C$108,2,FALSE),"Código não cadastrado"))</f>
        <v/>
      </c>
      <c r="D153" s="24">
        <f>IF($B153="","",IFERROR(VLOOKUP($B153,Premissas!$A$9:$C$108,3,FALSE),""))</f>
        <v/>
      </c>
      <c r="E153" s="38" t="n"/>
      <c r="F153" s="38" t="n"/>
      <c r="G153" s="39">
        <f>IF(OR($E153="",$F153=""),"",$F153-$E153)</f>
        <v/>
      </c>
      <c r="H153" s="30">
        <f>IF(OR($E153="",$F153="",$E153=0),"",IFERROR($G153/$E153,""))</f>
        <v/>
      </c>
      <c r="I153" s="24">
        <f>IF(OR($B153="",$E153="",$F153=""),"",IF(AND($E153=0,$F153=0),"Sem movimento",IF(AND($E153=0,$F153&lt;&gt;0),"Sem base orçada",IF($D153="Despesa",IF($F153&gt;$E153*(1+Premissas!$B$5),"Fora da tolerância",IF($F153&lt;$E153*(1-Premissas!$B$5),"Favorável","Dentro da tolerância")),IF($D153="Receita",IF($F153&lt;$E153*(1-Premissas!$B$5),"Fora da tolerância",IF($F153&gt;$E153*(1+Premissas!$B$5),"Favorável","Dentro da tolerância")),"Verificar cadastro")))))</f>
        <v/>
      </c>
      <c r="J153" s="31">
        <f>IF(AND($A153="",$B153="",$E153="",$F153=""),"",IF(OR($A153="",$B153="",$E153="",$F153=""),"Preenchimento incompleto",IF($C153="Código não cadastrado","Código não cadastrado",IF(COUNTIFS($A$5:$A$504,$A153,$B$5:$B$504,$B153)&gt;1,"Competência e código duplicados","OK"))))</f>
        <v/>
      </c>
      <c r="K153" s="32" t="n"/>
    </row>
    <row r="154">
      <c r="A154" s="37" t="n"/>
      <c r="B154" s="23" t="n"/>
      <c r="C154" s="13">
        <f>IF($B154="","",IFERROR(VLOOKUP($B154,Premissas!$A$9:$C$108,2,FALSE),"Código não cadastrado"))</f>
        <v/>
      </c>
      <c r="D154" s="25">
        <f>IF($B154="","",IFERROR(VLOOKUP($B154,Premissas!$A$9:$C$108,3,FALSE),""))</f>
        <v/>
      </c>
      <c r="E154" s="38" t="n"/>
      <c r="F154" s="38" t="n"/>
      <c r="G154" s="35">
        <f>IF(OR($E154="",$F154=""),"",$F154-$E154)</f>
        <v/>
      </c>
      <c r="H154" s="14">
        <f>IF(OR($E154="",$F154="",$E154=0),"",IFERROR($G154/$E154,""))</f>
        <v/>
      </c>
      <c r="I154" s="25">
        <f>IF(OR($B154="",$E154="",$F154=""),"",IF(AND($E154=0,$F154=0),"Sem movimento",IF(AND($E154=0,$F154&lt;&gt;0),"Sem base orçada",IF($D154="Despesa",IF($F154&gt;$E154*(1+Premissas!$B$5),"Fora da tolerância",IF($F154&lt;$E154*(1-Premissas!$B$5),"Favorável","Dentro da tolerância")),IF($D154="Receita",IF($F154&lt;$E154*(1-Premissas!$B$5),"Fora da tolerância",IF($F154&gt;$E154*(1+Premissas!$B$5),"Favorável","Dentro da tolerância")),"Verificar cadastro")))))</f>
        <v/>
      </c>
      <c r="J154" s="4">
        <f>IF(AND($A154="",$B154="",$E154="",$F154=""),"",IF(OR($A154="",$B154="",$E154="",$F154=""),"Preenchimento incompleto",IF($C154="Código não cadastrado","Código não cadastrado",IF(COUNTIFS($A$5:$A$504,$A154,$B$5:$B$504,$B154)&gt;1,"Competência e código duplicados","OK"))))</f>
        <v/>
      </c>
      <c r="K154" s="32" t="n"/>
    </row>
    <row r="155">
      <c r="A155" s="37" t="n"/>
      <c r="B155" s="23" t="n"/>
      <c r="C155" s="27">
        <f>IF($B155="","",IFERROR(VLOOKUP($B155,Premissas!$A$9:$C$108,2,FALSE),"Código não cadastrado"))</f>
        <v/>
      </c>
      <c r="D155" s="24">
        <f>IF($B155="","",IFERROR(VLOOKUP($B155,Premissas!$A$9:$C$108,3,FALSE),""))</f>
        <v/>
      </c>
      <c r="E155" s="38" t="n"/>
      <c r="F155" s="38" t="n"/>
      <c r="G155" s="39">
        <f>IF(OR($E155="",$F155=""),"",$F155-$E155)</f>
        <v/>
      </c>
      <c r="H155" s="30">
        <f>IF(OR($E155="",$F155="",$E155=0),"",IFERROR($G155/$E155,""))</f>
        <v/>
      </c>
      <c r="I155" s="24">
        <f>IF(OR($B155="",$E155="",$F155=""),"",IF(AND($E155=0,$F155=0),"Sem movimento",IF(AND($E155=0,$F155&lt;&gt;0),"Sem base orçada",IF($D155="Despesa",IF($F155&gt;$E155*(1+Premissas!$B$5),"Fora da tolerância",IF($F155&lt;$E155*(1-Premissas!$B$5),"Favorável","Dentro da tolerância")),IF($D155="Receita",IF($F155&lt;$E155*(1-Premissas!$B$5),"Fora da tolerância",IF($F155&gt;$E155*(1+Premissas!$B$5),"Favorável","Dentro da tolerância")),"Verificar cadastro")))))</f>
        <v/>
      </c>
      <c r="J155" s="31">
        <f>IF(AND($A155="",$B155="",$E155="",$F155=""),"",IF(OR($A155="",$B155="",$E155="",$F155=""),"Preenchimento incompleto",IF($C155="Código não cadastrado","Código não cadastrado",IF(COUNTIFS($A$5:$A$504,$A155,$B$5:$B$504,$B155)&gt;1,"Competência e código duplicados","OK"))))</f>
        <v/>
      </c>
      <c r="K155" s="32" t="n"/>
    </row>
    <row r="156">
      <c r="A156" s="37" t="n"/>
      <c r="B156" s="23" t="n"/>
      <c r="C156" s="13">
        <f>IF($B156="","",IFERROR(VLOOKUP($B156,Premissas!$A$9:$C$108,2,FALSE),"Código não cadastrado"))</f>
        <v/>
      </c>
      <c r="D156" s="25">
        <f>IF($B156="","",IFERROR(VLOOKUP($B156,Premissas!$A$9:$C$108,3,FALSE),""))</f>
        <v/>
      </c>
      <c r="E156" s="38" t="n"/>
      <c r="F156" s="38" t="n"/>
      <c r="G156" s="35">
        <f>IF(OR($E156="",$F156=""),"",$F156-$E156)</f>
        <v/>
      </c>
      <c r="H156" s="14">
        <f>IF(OR($E156="",$F156="",$E156=0),"",IFERROR($G156/$E156,""))</f>
        <v/>
      </c>
      <c r="I156" s="25">
        <f>IF(OR($B156="",$E156="",$F156=""),"",IF(AND($E156=0,$F156=0),"Sem movimento",IF(AND($E156=0,$F156&lt;&gt;0),"Sem base orçada",IF($D156="Despesa",IF($F156&gt;$E156*(1+Premissas!$B$5),"Fora da tolerância",IF($F156&lt;$E156*(1-Premissas!$B$5),"Favorável","Dentro da tolerância")),IF($D156="Receita",IF($F156&lt;$E156*(1-Premissas!$B$5),"Fora da tolerância",IF($F156&gt;$E156*(1+Premissas!$B$5),"Favorável","Dentro da tolerância")),"Verificar cadastro")))))</f>
        <v/>
      </c>
      <c r="J156" s="4">
        <f>IF(AND($A156="",$B156="",$E156="",$F156=""),"",IF(OR($A156="",$B156="",$E156="",$F156=""),"Preenchimento incompleto",IF($C156="Código não cadastrado","Código não cadastrado",IF(COUNTIFS($A$5:$A$504,$A156,$B$5:$B$504,$B156)&gt;1,"Competência e código duplicados","OK"))))</f>
        <v/>
      </c>
      <c r="K156" s="32" t="n"/>
    </row>
    <row r="157">
      <c r="A157" s="37" t="n"/>
      <c r="B157" s="23" t="n"/>
      <c r="C157" s="27">
        <f>IF($B157="","",IFERROR(VLOOKUP($B157,Premissas!$A$9:$C$108,2,FALSE),"Código não cadastrado"))</f>
        <v/>
      </c>
      <c r="D157" s="24">
        <f>IF($B157="","",IFERROR(VLOOKUP($B157,Premissas!$A$9:$C$108,3,FALSE),""))</f>
        <v/>
      </c>
      <c r="E157" s="38" t="n"/>
      <c r="F157" s="38" t="n"/>
      <c r="G157" s="39">
        <f>IF(OR($E157="",$F157=""),"",$F157-$E157)</f>
        <v/>
      </c>
      <c r="H157" s="30">
        <f>IF(OR($E157="",$F157="",$E157=0),"",IFERROR($G157/$E157,""))</f>
        <v/>
      </c>
      <c r="I157" s="24">
        <f>IF(OR($B157="",$E157="",$F157=""),"",IF(AND($E157=0,$F157=0),"Sem movimento",IF(AND($E157=0,$F157&lt;&gt;0),"Sem base orçada",IF($D157="Despesa",IF($F157&gt;$E157*(1+Premissas!$B$5),"Fora da tolerância",IF($F157&lt;$E157*(1-Premissas!$B$5),"Favorável","Dentro da tolerância")),IF($D157="Receita",IF($F157&lt;$E157*(1-Premissas!$B$5),"Fora da tolerância",IF($F157&gt;$E157*(1+Premissas!$B$5),"Favorável","Dentro da tolerância")),"Verificar cadastro")))))</f>
        <v/>
      </c>
      <c r="J157" s="31">
        <f>IF(AND($A157="",$B157="",$E157="",$F157=""),"",IF(OR($A157="",$B157="",$E157="",$F157=""),"Preenchimento incompleto",IF($C157="Código não cadastrado","Código não cadastrado",IF(COUNTIFS($A$5:$A$504,$A157,$B$5:$B$504,$B157)&gt;1,"Competência e código duplicados","OK"))))</f>
        <v/>
      </c>
      <c r="K157" s="32" t="n"/>
    </row>
    <row r="158">
      <c r="A158" s="37" t="n"/>
      <c r="B158" s="23" t="n"/>
      <c r="C158" s="13">
        <f>IF($B158="","",IFERROR(VLOOKUP($B158,Premissas!$A$9:$C$108,2,FALSE),"Código não cadastrado"))</f>
        <v/>
      </c>
      <c r="D158" s="25">
        <f>IF($B158="","",IFERROR(VLOOKUP($B158,Premissas!$A$9:$C$108,3,FALSE),""))</f>
        <v/>
      </c>
      <c r="E158" s="38" t="n"/>
      <c r="F158" s="38" t="n"/>
      <c r="G158" s="35">
        <f>IF(OR($E158="",$F158=""),"",$F158-$E158)</f>
        <v/>
      </c>
      <c r="H158" s="14">
        <f>IF(OR($E158="",$F158="",$E158=0),"",IFERROR($G158/$E158,""))</f>
        <v/>
      </c>
      <c r="I158" s="25">
        <f>IF(OR($B158="",$E158="",$F158=""),"",IF(AND($E158=0,$F158=0),"Sem movimento",IF(AND($E158=0,$F158&lt;&gt;0),"Sem base orçada",IF($D158="Despesa",IF($F158&gt;$E158*(1+Premissas!$B$5),"Fora da tolerância",IF($F158&lt;$E158*(1-Premissas!$B$5),"Favorável","Dentro da tolerância")),IF($D158="Receita",IF($F158&lt;$E158*(1-Premissas!$B$5),"Fora da tolerância",IF($F158&gt;$E158*(1+Premissas!$B$5),"Favorável","Dentro da tolerância")),"Verificar cadastro")))))</f>
        <v/>
      </c>
      <c r="J158" s="4">
        <f>IF(AND($A158="",$B158="",$E158="",$F158=""),"",IF(OR($A158="",$B158="",$E158="",$F158=""),"Preenchimento incompleto",IF($C158="Código não cadastrado","Código não cadastrado",IF(COUNTIFS($A$5:$A$504,$A158,$B$5:$B$504,$B158)&gt;1,"Competência e código duplicados","OK"))))</f>
        <v/>
      </c>
      <c r="K158" s="32" t="n"/>
    </row>
    <row r="159">
      <c r="A159" s="37" t="n"/>
      <c r="B159" s="23" t="n"/>
      <c r="C159" s="27">
        <f>IF($B159="","",IFERROR(VLOOKUP($B159,Premissas!$A$9:$C$108,2,FALSE),"Código não cadastrado"))</f>
        <v/>
      </c>
      <c r="D159" s="24">
        <f>IF($B159="","",IFERROR(VLOOKUP($B159,Premissas!$A$9:$C$108,3,FALSE),""))</f>
        <v/>
      </c>
      <c r="E159" s="38" t="n"/>
      <c r="F159" s="38" t="n"/>
      <c r="G159" s="39">
        <f>IF(OR($E159="",$F159=""),"",$F159-$E159)</f>
        <v/>
      </c>
      <c r="H159" s="30">
        <f>IF(OR($E159="",$F159="",$E159=0),"",IFERROR($G159/$E159,""))</f>
        <v/>
      </c>
      <c r="I159" s="24">
        <f>IF(OR($B159="",$E159="",$F159=""),"",IF(AND($E159=0,$F159=0),"Sem movimento",IF(AND($E159=0,$F159&lt;&gt;0),"Sem base orçada",IF($D159="Despesa",IF($F159&gt;$E159*(1+Premissas!$B$5),"Fora da tolerância",IF($F159&lt;$E159*(1-Premissas!$B$5),"Favorável","Dentro da tolerância")),IF($D159="Receita",IF($F159&lt;$E159*(1-Premissas!$B$5),"Fora da tolerância",IF($F159&gt;$E159*(1+Premissas!$B$5),"Favorável","Dentro da tolerância")),"Verificar cadastro")))))</f>
        <v/>
      </c>
      <c r="J159" s="31">
        <f>IF(AND($A159="",$B159="",$E159="",$F159=""),"",IF(OR($A159="",$B159="",$E159="",$F159=""),"Preenchimento incompleto",IF($C159="Código não cadastrado","Código não cadastrado",IF(COUNTIFS($A$5:$A$504,$A159,$B$5:$B$504,$B159)&gt;1,"Competência e código duplicados","OK"))))</f>
        <v/>
      </c>
      <c r="K159" s="32" t="n"/>
    </row>
    <row r="160">
      <c r="A160" s="37" t="n"/>
      <c r="B160" s="23" t="n"/>
      <c r="C160" s="13">
        <f>IF($B160="","",IFERROR(VLOOKUP($B160,Premissas!$A$9:$C$108,2,FALSE),"Código não cadastrado"))</f>
        <v/>
      </c>
      <c r="D160" s="25">
        <f>IF($B160="","",IFERROR(VLOOKUP($B160,Premissas!$A$9:$C$108,3,FALSE),""))</f>
        <v/>
      </c>
      <c r="E160" s="38" t="n"/>
      <c r="F160" s="38" t="n"/>
      <c r="G160" s="35">
        <f>IF(OR($E160="",$F160=""),"",$F160-$E160)</f>
        <v/>
      </c>
      <c r="H160" s="14">
        <f>IF(OR($E160="",$F160="",$E160=0),"",IFERROR($G160/$E160,""))</f>
        <v/>
      </c>
      <c r="I160" s="25">
        <f>IF(OR($B160="",$E160="",$F160=""),"",IF(AND($E160=0,$F160=0),"Sem movimento",IF(AND($E160=0,$F160&lt;&gt;0),"Sem base orçada",IF($D160="Despesa",IF($F160&gt;$E160*(1+Premissas!$B$5),"Fora da tolerância",IF($F160&lt;$E160*(1-Premissas!$B$5),"Favorável","Dentro da tolerância")),IF($D160="Receita",IF($F160&lt;$E160*(1-Premissas!$B$5),"Fora da tolerância",IF($F160&gt;$E160*(1+Premissas!$B$5),"Favorável","Dentro da tolerância")),"Verificar cadastro")))))</f>
        <v/>
      </c>
      <c r="J160" s="4">
        <f>IF(AND($A160="",$B160="",$E160="",$F160=""),"",IF(OR($A160="",$B160="",$E160="",$F160=""),"Preenchimento incompleto",IF($C160="Código não cadastrado","Código não cadastrado",IF(COUNTIFS($A$5:$A$504,$A160,$B$5:$B$504,$B160)&gt;1,"Competência e código duplicados","OK"))))</f>
        <v/>
      </c>
      <c r="K160" s="32" t="n"/>
    </row>
    <row r="161">
      <c r="A161" s="37" t="n"/>
      <c r="B161" s="23" t="n"/>
      <c r="C161" s="27">
        <f>IF($B161="","",IFERROR(VLOOKUP($B161,Premissas!$A$9:$C$108,2,FALSE),"Código não cadastrado"))</f>
        <v/>
      </c>
      <c r="D161" s="24">
        <f>IF($B161="","",IFERROR(VLOOKUP($B161,Premissas!$A$9:$C$108,3,FALSE),""))</f>
        <v/>
      </c>
      <c r="E161" s="38" t="n"/>
      <c r="F161" s="38" t="n"/>
      <c r="G161" s="39">
        <f>IF(OR($E161="",$F161=""),"",$F161-$E161)</f>
        <v/>
      </c>
      <c r="H161" s="30">
        <f>IF(OR($E161="",$F161="",$E161=0),"",IFERROR($G161/$E161,""))</f>
        <v/>
      </c>
      <c r="I161" s="24">
        <f>IF(OR($B161="",$E161="",$F161=""),"",IF(AND($E161=0,$F161=0),"Sem movimento",IF(AND($E161=0,$F161&lt;&gt;0),"Sem base orçada",IF($D161="Despesa",IF($F161&gt;$E161*(1+Premissas!$B$5),"Fora da tolerância",IF($F161&lt;$E161*(1-Premissas!$B$5),"Favorável","Dentro da tolerância")),IF($D161="Receita",IF($F161&lt;$E161*(1-Premissas!$B$5),"Fora da tolerância",IF($F161&gt;$E161*(1+Premissas!$B$5),"Favorável","Dentro da tolerância")),"Verificar cadastro")))))</f>
        <v/>
      </c>
      <c r="J161" s="31">
        <f>IF(AND($A161="",$B161="",$E161="",$F161=""),"",IF(OR($A161="",$B161="",$E161="",$F161=""),"Preenchimento incompleto",IF($C161="Código não cadastrado","Código não cadastrado",IF(COUNTIFS($A$5:$A$504,$A161,$B$5:$B$504,$B161)&gt;1,"Competência e código duplicados","OK"))))</f>
        <v/>
      </c>
      <c r="K161" s="32" t="n"/>
    </row>
    <row r="162">
      <c r="A162" s="37" t="n"/>
      <c r="B162" s="23" t="n"/>
      <c r="C162" s="13">
        <f>IF($B162="","",IFERROR(VLOOKUP($B162,Premissas!$A$9:$C$108,2,FALSE),"Código não cadastrado"))</f>
        <v/>
      </c>
      <c r="D162" s="25">
        <f>IF($B162="","",IFERROR(VLOOKUP($B162,Premissas!$A$9:$C$108,3,FALSE),""))</f>
        <v/>
      </c>
      <c r="E162" s="38" t="n"/>
      <c r="F162" s="38" t="n"/>
      <c r="G162" s="35">
        <f>IF(OR($E162="",$F162=""),"",$F162-$E162)</f>
        <v/>
      </c>
      <c r="H162" s="14">
        <f>IF(OR($E162="",$F162="",$E162=0),"",IFERROR($G162/$E162,""))</f>
        <v/>
      </c>
      <c r="I162" s="25">
        <f>IF(OR($B162="",$E162="",$F162=""),"",IF(AND($E162=0,$F162=0),"Sem movimento",IF(AND($E162=0,$F162&lt;&gt;0),"Sem base orçada",IF($D162="Despesa",IF($F162&gt;$E162*(1+Premissas!$B$5),"Fora da tolerância",IF($F162&lt;$E162*(1-Premissas!$B$5),"Favorável","Dentro da tolerância")),IF($D162="Receita",IF($F162&lt;$E162*(1-Premissas!$B$5),"Fora da tolerância",IF($F162&gt;$E162*(1+Premissas!$B$5),"Favorável","Dentro da tolerância")),"Verificar cadastro")))))</f>
        <v/>
      </c>
      <c r="J162" s="4">
        <f>IF(AND($A162="",$B162="",$E162="",$F162=""),"",IF(OR($A162="",$B162="",$E162="",$F162=""),"Preenchimento incompleto",IF($C162="Código não cadastrado","Código não cadastrado",IF(COUNTIFS($A$5:$A$504,$A162,$B$5:$B$504,$B162)&gt;1,"Competência e código duplicados","OK"))))</f>
        <v/>
      </c>
      <c r="K162" s="32" t="n"/>
    </row>
    <row r="163">
      <c r="A163" s="37" t="n"/>
      <c r="B163" s="23" t="n"/>
      <c r="C163" s="27">
        <f>IF($B163="","",IFERROR(VLOOKUP($B163,Premissas!$A$9:$C$108,2,FALSE),"Código não cadastrado"))</f>
        <v/>
      </c>
      <c r="D163" s="24">
        <f>IF($B163="","",IFERROR(VLOOKUP($B163,Premissas!$A$9:$C$108,3,FALSE),""))</f>
        <v/>
      </c>
      <c r="E163" s="38" t="n"/>
      <c r="F163" s="38" t="n"/>
      <c r="G163" s="39">
        <f>IF(OR($E163="",$F163=""),"",$F163-$E163)</f>
        <v/>
      </c>
      <c r="H163" s="30">
        <f>IF(OR($E163="",$F163="",$E163=0),"",IFERROR($G163/$E163,""))</f>
        <v/>
      </c>
      <c r="I163" s="24">
        <f>IF(OR($B163="",$E163="",$F163=""),"",IF(AND($E163=0,$F163=0),"Sem movimento",IF(AND($E163=0,$F163&lt;&gt;0),"Sem base orçada",IF($D163="Despesa",IF($F163&gt;$E163*(1+Premissas!$B$5),"Fora da tolerância",IF($F163&lt;$E163*(1-Premissas!$B$5),"Favorável","Dentro da tolerância")),IF($D163="Receita",IF($F163&lt;$E163*(1-Premissas!$B$5),"Fora da tolerância",IF($F163&gt;$E163*(1+Premissas!$B$5),"Favorável","Dentro da tolerância")),"Verificar cadastro")))))</f>
        <v/>
      </c>
      <c r="J163" s="31">
        <f>IF(AND($A163="",$B163="",$E163="",$F163=""),"",IF(OR($A163="",$B163="",$E163="",$F163=""),"Preenchimento incompleto",IF($C163="Código não cadastrado","Código não cadastrado",IF(COUNTIFS($A$5:$A$504,$A163,$B$5:$B$504,$B163)&gt;1,"Competência e código duplicados","OK"))))</f>
        <v/>
      </c>
      <c r="K163" s="32" t="n"/>
    </row>
    <row r="164">
      <c r="A164" s="37" t="n"/>
      <c r="B164" s="23" t="n"/>
      <c r="C164" s="13">
        <f>IF($B164="","",IFERROR(VLOOKUP($B164,Premissas!$A$9:$C$108,2,FALSE),"Código não cadastrado"))</f>
        <v/>
      </c>
      <c r="D164" s="25">
        <f>IF($B164="","",IFERROR(VLOOKUP($B164,Premissas!$A$9:$C$108,3,FALSE),""))</f>
        <v/>
      </c>
      <c r="E164" s="38" t="n"/>
      <c r="F164" s="38" t="n"/>
      <c r="G164" s="35">
        <f>IF(OR($E164="",$F164=""),"",$F164-$E164)</f>
        <v/>
      </c>
      <c r="H164" s="14">
        <f>IF(OR($E164="",$F164="",$E164=0),"",IFERROR($G164/$E164,""))</f>
        <v/>
      </c>
      <c r="I164" s="25">
        <f>IF(OR($B164="",$E164="",$F164=""),"",IF(AND($E164=0,$F164=0),"Sem movimento",IF(AND($E164=0,$F164&lt;&gt;0),"Sem base orçada",IF($D164="Despesa",IF($F164&gt;$E164*(1+Premissas!$B$5),"Fora da tolerância",IF($F164&lt;$E164*(1-Premissas!$B$5),"Favorável","Dentro da tolerância")),IF($D164="Receita",IF($F164&lt;$E164*(1-Premissas!$B$5),"Fora da tolerância",IF($F164&gt;$E164*(1+Premissas!$B$5),"Favorável","Dentro da tolerância")),"Verificar cadastro")))))</f>
        <v/>
      </c>
      <c r="J164" s="4">
        <f>IF(AND($A164="",$B164="",$E164="",$F164=""),"",IF(OR($A164="",$B164="",$E164="",$F164=""),"Preenchimento incompleto",IF($C164="Código não cadastrado","Código não cadastrado",IF(COUNTIFS($A$5:$A$504,$A164,$B$5:$B$504,$B164)&gt;1,"Competência e código duplicados","OK"))))</f>
        <v/>
      </c>
      <c r="K164" s="32" t="n"/>
    </row>
    <row r="165">
      <c r="A165" s="37" t="n"/>
      <c r="B165" s="23" t="n"/>
      <c r="C165" s="27">
        <f>IF($B165="","",IFERROR(VLOOKUP($B165,Premissas!$A$9:$C$108,2,FALSE),"Código não cadastrado"))</f>
        <v/>
      </c>
      <c r="D165" s="24">
        <f>IF($B165="","",IFERROR(VLOOKUP($B165,Premissas!$A$9:$C$108,3,FALSE),""))</f>
        <v/>
      </c>
      <c r="E165" s="38" t="n"/>
      <c r="F165" s="38" t="n"/>
      <c r="G165" s="39">
        <f>IF(OR($E165="",$F165=""),"",$F165-$E165)</f>
        <v/>
      </c>
      <c r="H165" s="30">
        <f>IF(OR($E165="",$F165="",$E165=0),"",IFERROR($G165/$E165,""))</f>
        <v/>
      </c>
      <c r="I165" s="24">
        <f>IF(OR($B165="",$E165="",$F165=""),"",IF(AND($E165=0,$F165=0),"Sem movimento",IF(AND($E165=0,$F165&lt;&gt;0),"Sem base orçada",IF($D165="Despesa",IF($F165&gt;$E165*(1+Premissas!$B$5),"Fora da tolerância",IF($F165&lt;$E165*(1-Premissas!$B$5),"Favorável","Dentro da tolerância")),IF($D165="Receita",IF($F165&lt;$E165*(1-Premissas!$B$5),"Fora da tolerância",IF($F165&gt;$E165*(1+Premissas!$B$5),"Favorável","Dentro da tolerância")),"Verificar cadastro")))))</f>
        <v/>
      </c>
      <c r="J165" s="31">
        <f>IF(AND($A165="",$B165="",$E165="",$F165=""),"",IF(OR($A165="",$B165="",$E165="",$F165=""),"Preenchimento incompleto",IF($C165="Código não cadastrado","Código não cadastrado",IF(COUNTIFS($A$5:$A$504,$A165,$B$5:$B$504,$B165)&gt;1,"Competência e código duplicados","OK"))))</f>
        <v/>
      </c>
      <c r="K165" s="32" t="n"/>
    </row>
    <row r="166">
      <c r="A166" s="37" t="n"/>
      <c r="B166" s="23" t="n"/>
      <c r="C166" s="13">
        <f>IF($B166="","",IFERROR(VLOOKUP($B166,Premissas!$A$9:$C$108,2,FALSE),"Código não cadastrado"))</f>
        <v/>
      </c>
      <c r="D166" s="25">
        <f>IF($B166="","",IFERROR(VLOOKUP($B166,Premissas!$A$9:$C$108,3,FALSE),""))</f>
        <v/>
      </c>
      <c r="E166" s="38" t="n"/>
      <c r="F166" s="38" t="n"/>
      <c r="G166" s="35">
        <f>IF(OR($E166="",$F166=""),"",$F166-$E166)</f>
        <v/>
      </c>
      <c r="H166" s="14">
        <f>IF(OR($E166="",$F166="",$E166=0),"",IFERROR($G166/$E166,""))</f>
        <v/>
      </c>
      <c r="I166" s="25">
        <f>IF(OR($B166="",$E166="",$F166=""),"",IF(AND($E166=0,$F166=0),"Sem movimento",IF(AND($E166=0,$F166&lt;&gt;0),"Sem base orçada",IF($D166="Despesa",IF($F166&gt;$E166*(1+Premissas!$B$5),"Fora da tolerância",IF($F166&lt;$E166*(1-Premissas!$B$5),"Favorável","Dentro da tolerância")),IF($D166="Receita",IF($F166&lt;$E166*(1-Premissas!$B$5),"Fora da tolerância",IF($F166&gt;$E166*(1+Premissas!$B$5),"Favorável","Dentro da tolerância")),"Verificar cadastro")))))</f>
        <v/>
      </c>
      <c r="J166" s="4">
        <f>IF(AND($A166="",$B166="",$E166="",$F166=""),"",IF(OR($A166="",$B166="",$E166="",$F166=""),"Preenchimento incompleto",IF($C166="Código não cadastrado","Código não cadastrado",IF(COUNTIFS($A$5:$A$504,$A166,$B$5:$B$504,$B166)&gt;1,"Competência e código duplicados","OK"))))</f>
        <v/>
      </c>
      <c r="K166" s="32" t="n"/>
    </row>
    <row r="167">
      <c r="A167" s="37" t="n"/>
      <c r="B167" s="23" t="n"/>
      <c r="C167" s="27">
        <f>IF($B167="","",IFERROR(VLOOKUP($B167,Premissas!$A$9:$C$108,2,FALSE),"Código não cadastrado"))</f>
        <v/>
      </c>
      <c r="D167" s="24">
        <f>IF($B167="","",IFERROR(VLOOKUP($B167,Premissas!$A$9:$C$108,3,FALSE),""))</f>
        <v/>
      </c>
      <c r="E167" s="38" t="n"/>
      <c r="F167" s="38" t="n"/>
      <c r="G167" s="39">
        <f>IF(OR($E167="",$F167=""),"",$F167-$E167)</f>
        <v/>
      </c>
      <c r="H167" s="30">
        <f>IF(OR($E167="",$F167="",$E167=0),"",IFERROR($G167/$E167,""))</f>
        <v/>
      </c>
      <c r="I167" s="24">
        <f>IF(OR($B167="",$E167="",$F167=""),"",IF(AND($E167=0,$F167=0),"Sem movimento",IF(AND($E167=0,$F167&lt;&gt;0),"Sem base orçada",IF($D167="Despesa",IF($F167&gt;$E167*(1+Premissas!$B$5),"Fora da tolerância",IF($F167&lt;$E167*(1-Premissas!$B$5),"Favorável","Dentro da tolerância")),IF($D167="Receita",IF($F167&lt;$E167*(1-Premissas!$B$5),"Fora da tolerância",IF($F167&gt;$E167*(1+Premissas!$B$5),"Favorável","Dentro da tolerância")),"Verificar cadastro")))))</f>
        <v/>
      </c>
      <c r="J167" s="31">
        <f>IF(AND($A167="",$B167="",$E167="",$F167=""),"",IF(OR($A167="",$B167="",$E167="",$F167=""),"Preenchimento incompleto",IF($C167="Código não cadastrado","Código não cadastrado",IF(COUNTIFS($A$5:$A$504,$A167,$B$5:$B$504,$B167)&gt;1,"Competência e código duplicados","OK"))))</f>
        <v/>
      </c>
      <c r="K167" s="32" t="n"/>
    </row>
    <row r="168">
      <c r="A168" s="37" t="n"/>
      <c r="B168" s="23" t="n"/>
      <c r="C168" s="13">
        <f>IF($B168="","",IFERROR(VLOOKUP($B168,Premissas!$A$9:$C$108,2,FALSE),"Código não cadastrado"))</f>
        <v/>
      </c>
      <c r="D168" s="25">
        <f>IF($B168="","",IFERROR(VLOOKUP($B168,Premissas!$A$9:$C$108,3,FALSE),""))</f>
        <v/>
      </c>
      <c r="E168" s="38" t="n"/>
      <c r="F168" s="38" t="n"/>
      <c r="G168" s="35">
        <f>IF(OR($E168="",$F168=""),"",$F168-$E168)</f>
        <v/>
      </c>
      <c r="H168" s="14">
        <f>IF(OR($E168="",$F168="",$E168=0),"",IFERROR($G168/$E168,""))</f>
        <v/>
      </c>
      <c r="I168" s="25">
        <f>IF(OR($B168="",$E168="",$F168=""),"",IF(AND($E168=0,$F168=0),"Sem movimento",IF(AND($E168=0,$F168&lt;&gt;0),"Sem base orçada",IF($D168="Despesa",IF($F168&gt;$E168*(1+Premissas!$B$5),"Fora da tolerância",IF($F168&lt;$E168*(1-Premissas!$B$5),"Favorável","Dentro da tolerância")),IF($D168="Receita",IF($F168&lt;$E168*(1-Premissas!$B$5),"Fora da tolerância",IF($F168&gt;$E168*(1+Premissas!$B$5),"Favorável","Dentro da tolerância")),"Verificar cadastro")))))</f>
        <v/>
      </c>
      <c r="J168" s="4">
        <f>IF(AND($A168="",$B168="",$E168="",$F168=""),"",IF(OR($A168="",$B168="",$E168="",$F168=""),"Preenchimento incompleto",IF($C168="Código não cadastrado","Código não cadastrado",IF(COUNTIFS($A$5:$A$504,$A168,$B$5:$B$504,$B168)&gt;1,"Competência e código duplicados","OK"))))</f>
        <v/>
      </c>
      <c r="K168" s="32" t="n"/>
    </row>
    <row r="169">
      <c r="A169" s="37" t="n"/>
      <c r="B169" s="23" t="n"/>
      <c r="C169" s="27">
        <f>IF($B169="","",IFERROR(VLOOKUP($B169,Premissas!$A$9:$C$108,2,FALSE),"Código não cadastrado"))</f>
        <v/>
      </c>
      <c r="D169" s="24">
        <f>IF($B169="","",IFERROR(VLOOKUP($B169,Premissas!$A$9:$C$108,3,FALSE),""))</f>
        <v/>
      </c>
      <c r="E169" s="38" t="n"/>
      <c r="F169" s="38" t="n"/>
      <c r="G169" s="39">
        <f>IF(OR($E169="",$F169=""),"",$F169-$E169)</f>
        <v/>
      </c>
      <c r="H169" s="30">
        <f>IF(OR($E169="",$F169="",$E169=0),"",IFERROR($G169/$E169,""))</f>
        <v/>
      </c>
      <c r="I169" s="24">
        <f>IF(OR($B169="",$E169="",$F169=""),"",IF(AND($E169=0,$F169=0),"Sem movimento",IF(AND($E169=0,$F169&lt;&gt;0),"Sem base orçada",IF($D169="Despesa",IF($F169&gt;$E169*(1+Premissas!$B$5),"Fora da tolerância",IF($F169&lt;$E169*(1-Premissas!$B$5),"Favorável","Dentro da tolerância")),IF($D169="Receita",IF($F169&lt;$E169*(1-Premissas!$B$5),"Fora da tolerância",IF($F169&gt;$E169*(1+Premissas!$B$5),"Favorável","Dentro da tolerância")),"Verificar cadastro")))))</f>
        <v/>
      </c>
      <c r="J169" s="31">
        <f>IF(AND($A169="",$B169="",$E169="",$F169=""),"",IF(OR($A169="",$B169="",$E169="",$F169=""),"Preenchimento incompleto",IF($C169="Código não cadastrado","Código não cadastrado",IF(COUNTIFS($A$5:$A$504,$A169,$B$5:$B$504,$B169)&gt;1,"Competência e código duplicados","OK"))))</f>
        <v/>
      </c>
      <c r="K169" s="32" t="n"/>
    </row>
    <row r="170">
      <c r="A170" s="37" t="n"/>
      <c r="B170" s="23" t="n"/>
      <c r="C170" s="13">
        <f>IF($B170="","",IFERROR(VLOOKUP($B170,Premissas!$A$9:$C$108,2,FALSE),"Código não cadastrado"))</f>
        <v/>
      </c>
      <c r="D170" s="25">
        <f>IF($B170="","",IFERROR(VLOOKUP($B170,Premissas!$A$9:$C$108,3,FALSE),""))</f>
        <v/>
      </c>
      <c r="E170" s="38" t="n"/>
      <c r="F170" s="38" t="n"/>
      <c r="G170" s="35">
        <f>IF(OR($E170="",$F170=""),"",$F170-$E170)</f>
        <v/>
      </c>
      <c r="H170" s="14">
        <f>IF(OR($E170="",$F170="",$E170=0),"",IFERROR($G170/$E170,""))</f>
        <v/>
      </c>
      <c r="I170" s="25">
        <f>IF(OR($B170="",$E170="",$F170=""),"",IF(AND($E170=0,$F170=0),"Sem movimento",IF(AND($E170=0,$F170&lt;&gt;0),"Sem base orçada",IF($D170="Despesa",IF($F170&gt;$E170*(1+Premissas!$B$5),"Fora da tolerância",IF($F170&lt;$E170*(1-Premissas!$B$5),"Favorável","Dentro da tolerância")),IF($D170="Receita",IF($F170&lt;$E170*(1-Premissas!$B$5),"Fora da tolerância",IF($F170&gt;$E170*(1+Premissas!$B$5),"Favorável","Dentro da tolerância")),"Verificar cadastro")))))</f>
        <v/>
      </c>
      <c r="J170" s="4">
        <f>IF(AND($A170="",$B170="",$E170="",$F170=""),"",IF(OR($A170="",$B170="",$E170="",$F170=""),"Preenchimento incompleto",IF($C170="Código não cadastrado","Código não cadastrado",IF(COUNTIFS($A$5:$A$504,$A170,$B$5:$B$504,$B170)&gt;1,"Competência e código duplicados","OK"))))</f>
        <v/>
      </c>
      <c r="K170" s="32" t="n"/>
    </row>
    <row r="171">
      <c r="A171" s="37" t="n"/>
      <c r="B171" s="23" t="n"/>
      <c r="C171" s="27">
        <f>IF($B171="","",IFERROR(VLOOKUP($B171,Premissas!$A$9:$C$108,2,FALSE),"Código não cadastrado"))</f>
        <v/>
      </c>
      <c r="D171" s="24">
        <f>IF($B171="","",IFERROR(VLOOKUP($B171,Premissas!$A$9:$C$108,3,FALSE),""))</f>
        <v/>
      </c>
      <c r="E171" s="38" t="n"/>
      <c r="F171" s="38" t="n"/>
      <c r="G171" s="39">
        <f>IF(OR($E171="",$F171=""),"",$F171-$E171)</f>
        <v/>
      </c>
      <c r="H171" s="30">
        <f>IF(OR($E171="",$F171="",$E171=0),"",IFERROR($G171/$E171,""))</f>
        <v/>
      </c>
      <c r="I171" s="24">
        <f>IF(OR($B171="",$E171="",$F171=""),"",IF(AND($E171=0,$F171=0),"Sem movimento",IF(AND($E171=0,$F171&lt;&gt;0),"Sem base orçada",IF($D171="Despesa",IF($F171&gt;$E171*(1+Premissas!$B$5),"Fora da tolerância",IF($F171&lt;$E171*(1-Premissas!$B$5),"Favorável","Dentro da tolerância")),IF($D171="Receita",IF($F171&lt;$E171*(1-Premissas!$B$5),"Fora da tolerância",IF($F171&gt;$E171*(1+Premissas!$B$5),"Favorável","Dentro da tolerância")),"Verificar cadastro")))))</f>
        <v/>
      </c>
      <c r="J171" s="31">
        <f>IF(AND($A171="",$B171="",$E171="",$F171=""),"",IF(OR($A171="",$B171="",$E171="",$F171=""),"Preenchimento incompleto",IF($C171="Código não cadastrado","Código não cadastrado",IF(COUNTIFS($A$5:$A$504,$A171,$B$5:$B$504,$B171)&gt;1,"Competência e código duplicados","OK"))))</f>
        <v/>
      </c>
      <c r="K171" s="32" t="n"/>
    </row>
    <row r="172">
      <c r="A172" s="37" t="n"/>
      <c r="B172" s="23" t="n"/>
      <c r="C172" s="13">
        <f>IF($B172="","",IFERROR(VLOOKUP($B172,Premissas!$A$9:$C$108,2,FALSE),"Código não cadastrado"))</f>
        <v/>
      </c>
      <c r="D172" s="25">
        <f>IF($B172="","",IFERROR(VLOOKUP($B172,Premissas!$A$9:$C$108,3,FALSE),""))</f>
        <v/>
      </c>
      <c r="E172" s="38" t="n"/>
      <c r="F172" s="38" t="n"/>
      <c r="G172" s="35">
        <f>IF(OR($E172="",$F172=""),"",$F172-$E172)</f>
        <v/>
      </c>
      <c r="H172" s="14">
        <f>IF(OR($E172="",$F172="",$E172=0),"",IFERROR($G172/$E172,""))</f>
        <v/>
      </c>
      <c r="I172" s="25">
        <f>IF(OR($B172="",$E172="",$F172=""),"",IF(AND($E172=0,$F172=0),"Sem movimento",IF(AND($E172=0,$F172&lt;&gt;0),"Sem base orçada",IF($D172="Despesa",IF($F172&gt;$E172*(1+Premissas!$B$5),"Fora da tolerância",IF($F172&lt;$E172*(1-Premissas!$B$5),"Favorável","Dentro da tolerância")),IF($D172="Receita",IF($F172&lt;$E172*(1-Premissas!$B$5),"Fora da tolerância",IF($F172&gt;$E172*(1+Premissas!$B$5),"Favorável","Dentro da tolerância")),"Verificar cadastro")))))</f>
        <v/>
      </c>
      <c r="J172" s="4">
        <f>IF(AND($A172="",$B172="",$E172="",$F172=""),"",IF(OR($A172="",$B172="",$E172="",$F172=""),"Preenchimento incompleto",IF($C172="Código não cadastrado","Código não cadastrado",IF(COUNTIFS($A$5:$A$504,$A172,$B$5:$B$504,$B172)&gt;1,"Competência e código duplicados","OK"))))</f>
        <v/>
      </c>
      <c r="K172" s="32" t="n"/>
    </row>
    <row r="173">
      <c r="A173" s="37" t="n"/>
      <c r="B173" s="23" t="n"/>
      <c r="C173" s="27">
        <f>IF($B173="","",IFERROR(VLOOKUP($B173,Premissas!$A$9:$C$108,2,FALSE),"Código não cadastrado"))</f>
        <v/>
      </c>
      <c r="D173" s="24">
        <f>IF($B173="","",IFERROR(VLOOKUP($B173,Premissas!$A$9:$C$108,3,FALSE),""))</f>
        <v/>
      </c>
      <c r="E173" s="38" t="n"/>
      <c r="F173" s="38" t="n"/>
      <c r="G173" s="39">
        <f>IF(OR($E173="",$F173=""),"",$F173-$E173)</f>
        <v/>
      </c>
      <c r="H173" s="30">
        <f>IF(OR($E173="",$F173="",$E173=0),"",IFERROR($G173/$E173,""))</f>
        <v/>
      </c>
      <c r="I173" s="24">
        <f>IF(OR($B173="",$E173="",$F173=""),"",IF(AND($E173=0,$F173=0),"Sem movimento",IF(AND($E173=0,$F173&lt;&gt;0),"Sem base orçada",IF($D173="Despesa",IF($F173&gt;$E173*(1+Premissas!$B$5),"Fora da tolerância",IF($F173&lt;$E173*(1-Premissas!$B$5),"Favorável","Dentro da tolerância")),IF($D173="Receita",IF($F173&lt;$E173*(1-Premissas!$B$5),"Fora da tolerância",IF($F173&gt;$E173*(1+Premissas!$B$5),"Favorável","Dentro da tolerância")),"Verificar cadastro")))))</f>
        <v/>
      </c>
      <c r="J173" s="31">
        <f>IF(AND($A173="",$B173="",$E173="",$F173=""),"",IF(OR($A173="",$B173="",$E173="",$F173=""),"Preenchimento incompleto",IF($C173="Código não cadastrado","Código não cadastrado",IF(COUNTIFS($A$5:$A$504,$A173,$B$5:$B$504,$B173)&gt;1,"Competência e código duplicados","OK"))))</f>
        <v/>
      </c>
      <c r="K173" s="32" t="n"/>
    </row>
    <row r="174">
      <c r="A174" s="37" t="n"/>
      <c r="B174" s="23" t="n"/>
      <c r="C174" s="13">
        <f>IF($B174="","",IFERROR(VLOOKUP($B174,Premissas!$A$9:$C$108,2,FALSE),"Código não cadastrado"))</f>
        <v/>
      </c>
      <c r="D174" s="25">
        <f>IF($B174="","",IFERROR(VLOOKUP($B174,Premissas!$A$9:$C$108,3,FALSE),""))</f>
        <v/>
      </c>
      <c r="E174" s="38" t="n"/>
      <c r="F174" s="38" t="n"/>
      <c r="G174" s="35">
        <f>IF(OR($E174="",$F174=""),"",$F174-$E174)</f>
        <v/>
      </c>
      <c r="H174" s="14">
        <f>IF(OR($E174="",$F174="",$E174=0),"",IFERROR($G174/$E174,""))</f>
        <v/>
      </c>
      <c r="I174" s="25">
        <f>IF(OR($B174="",$E174="",$F174=""),"",IF(AND($E174=0,$F174=0),"Sem movimento",IF(AND($E174=0,$F174&lt;&gt;0),"Sem base orçada",IF($D174="Despesa",IF($F174&gt;$E174*(1+Premissas!$B$5),"Fora da tolerância",IF($F174&lt;$E174*(1-Premissas!$B$5),"Favorável","Dentro da tolerância")),IF($D174="Receita",IF($F174&lt;$E174*(1-Premissas!$B$5),"Fora da tolerância",IF($F174&gt;$E174*(1+Premissas!$B$5),"Favorável","Dentro da tolerância")),"Verificar cadastro")))))</f>
        <v/>
      </c>
      <c r="J174" s="4">
        <f>IF(AND($A174="",$B174="",$E174="",$F174=""),"",IF(OR($A174="",$B174="",$E174="",$F174=""),"Preenchimento incompleto",IF($C174="Código não cadastrado","Código não cadastrado",IF(COUNTIFS($A$5:$A$504,$A174,$B$5:$B$504,$B174)&gt;1,"Competência e código duplicados","OK"))))</f>
        <v/>
      </c>
      <c r="K174" s="32" t="n"/>
    </row>
    <row r="175">
      <c r="A175" s="37" t="n"/>
      <c r="B175" s="23" t="n"/>
      <c r="C175" s="27">
        <f>IF($B175="","",IFERROR(VLOOKUP($B175,Premissas!$A$9:$C$108,2,FALSE),"Código não cadastrado"))</f>
        <v/>
      </c>
      <c r="D175" s="24">
        <f>IF($B175="","",IFERROR(VLOOKUP($B175,Premissas!$A$9:$C$108,3,FALSE),""))</f>
        <v/>
      </c>
      <c r="E175" s="38" t="n"/>
      <c r="F175" s="38" t="n"/>
      <c r="G175" s="39">
        <f>IF(OR($E175="",$F175=""),"",$F175-$E175)</f>
        <v/>
      </c>
      <c r="H175" s="30">
        <f>IF(OR($E175="",$F175="",$E175=0),"",IFERROR($G175/$E175,""))</f>
        <v/>
      </c>
      <c r="I175" s="24">
        <f>IF(OR($B175="",$E175="",$F175=""),"",IF(AND($E175=0,$F175=0),"Sem movimento",IF(AND($E175=0,$F175&lt;&gt;0),"Sem base orçada",IF($D175="Despesa",IF($F175&gt;$E175*(1+Premissas!$B$5),"Fora da tolerância",IF($F175&lt;$E175*(1-Premissas!$B$5),"Favorável","Dentro da tolerância")),IF($D175="Receita",IF($F175&lt;$E175*(1-Premissas!$B$5),"Fora da tolerância",IF($F175&gt;$E175*(1+Premissas!$B$5),"Favorável","Dentro da tolerância")),"Verificar cadastro")))))</f>
        <v/>
      </c>
      <c r="J175" s="31">
        <f>IF(AND($A175="",$B175="",$E175="",$F175=""),"",IF(OR($A175="",$B175="",$E175="",$F175=""),"Preenchimento incompleto",IF($C175="Código não cadastrado","Código não cadastrado",IF(COUNTIFS($A$5:$A$504,$A175,$B$5:$B$504,$B175)&gt;1,"Competência e código duplicados","OK"))))</f>
        <v/>
      </c>
      <c r="K175" s="32" t="n"/>
    </row>
    <row r="176">
      <c r="A176" s="37" t="n"/>
      <c r="B176" s="23" t="n"/>
      <c r="C176" s="13">
        <f>IF($B176="","",IFERROR(VLOOKUP($B176,Premissas!$A$9:$C$108,2,FALSE),"Código não cadastrado"))</f>
        <v/>
      </c>
      <c r="D176" s="25">
        <f>IF($B176="","",IFERROR(VLOOKUP($B176,Premissas!$A$9:$C$108,3,FALSE),""))</f>
        <v/>
      </c>
      <c r="E176" s="38" t="n"/>
      <c r="F176" s="38" t="n"/>
      <c r="G176" s="35">
        <f>IF(OR($E176="",$F176=""),"",$F176-$E176)</f>
        <v/>
      </c>
      <c r="H176" s="14">
        <f>IF(OR($E176="",$F176="",$E176=0),"",IFERROR($G176/$E176,""))</f>
        <v/>
      </c>
      <c r="I176" s="25">
        <f>IF(OR($B176="",$E176="",$F176=""),"",IF(AND($E176=0,$F176=0),"Sem movimento",IF(AND($E176=0,$F176&lt;&gt;0),"Sem base orçada",IF($D176="Despesa",IF($F176&gt;$E176*(1+Premissas!$B$5),"Fora da tolerância",IF($F176&lt;$E176*(1-Premissas!$B$5),"Favorável","Dentro da tolerância")),IF($D176="Receita",IF($F176&lt;$E176*(1-Premissas!$B$5),"Fora da tolerância",IF($F176&gt;$E176*(1+Premissas!$B$5),"Favorável","Dentro da tolerância")),"Verificar cadastro")))))</f>
        <v/>
      </c>
      <c r="J176" s="4">
        <f>IF(AND($A176="",$B176="",$E176="",$F176=""),"",IF(OR($A176="",$B176="",$E176="",$F176=""),"Preenchimento incompleto",IF($C176="Código não cadastrado","Código não cadastrado",IF(COUNTIFS($A$5:$A$504,$A176,$B$5:$B$504,$B176)&gt;1,"Competência e código duplicados","OK"))))</f>
        <v/>
      </c>
      <c r="K176" s="32" t="n"/>
    </row>
    <row r="177">
      <c r="A177" s="37" t="n"/>
      <c r="B177" s="23" t="n"/>
      <c r="C177" s="27">
        <f>IF($B177="","",IFERROR(VLOOKUP($B177,Premissas!$A$9:$C$108,2,FALSE),"Código não cadastrado"))</f>
        <v/>
      </c>
      <c r="D177" s="24">
        <f>IF($B177="","",IFERROR(VLOOKUP($B177,Premissas!$A$9:$C$108,3,FALSE),""))</f>
        <v/>
      </c>
      <c r="E177" s="38" t="n"/>
      <c r="F177" s="38" t="n"/>
      <c r="G177" s="39">
        <f>IF(OR($E177="",$F177=""),"",$F177-$E177)</f>
        <v/>
      </c>
      <c r="H177" s="30">
        <f>IF(OR($E177="",$F177="",$E177=0),"",IFERROR($G177/$E177,""))</f>
        <v/>
      </c>
      <c r="I177" s="24">
        <f>IF(OR($B177="",$E177="",$F177=""),"",IF(AND($E177=0,$F177=0),"Sem movimento",IF(AND($E177=0,$F177&lt;&gt;0),"Sem base orçada",IF($D177="Despesa",IF($F177&gt;$E177*(1+Premissas!$B$5),"Fora da tolerância",IF($F177&lt;$E177*(1-Premissas!$B$5),"Favorável","Dentro da tolerância")),IF($D177="Receita",IF($F177&lt;$E177*(1-Premissas!$B$5),"Fora da tolerância",IF($F177&gt;$E177*(1+Premissas!$B$5),"Favorável","Dentro da tolerância")),"Verificar cadastro")))))</f>
        <v/>
      </c>
      <c r="J177" s="31">
        <f>IF(AND($A177="",$B177="",$E177="",$F177=""),"",IF(OR($A177="",$B177="",$E177="",$F177=""),"Preenchimento incompleto",IF($C177="Código não cadastrado","Código não cadastrado",IF(COUNTIFS($A$5:$A$504,$A177,$B$5:$B$504,$B177)&gt;1,"Competência e código duplicados","OK"))))</f>
        <v/>
      </c>
      <c r="K177" s="32" t="n"/>
    </row>
    <row r="178">
      <c r="A178" s="37" t="n"/>
      <c r="B178" s="23" t="n"/>
      <c r="C178" s="13">
        <f>IF($B178="","",IFERROR(VLOOKUP($B178,Premissas!$A$9:$C$108,2,FALSE),"Código não cadastrado"))</f>
        <v/>
      </c>
      <c r="D178" s="25">
        <f>IF($B178="","",IFERROR(VLOOKUP($B178,Premissas!$A$9:$C$108,3,FALSE),""))</f>
        <v/>
      </c>
      <c r="E178" s="38" t="n"/>
      <c r="F178" s="38" t="n"/>
      <c r="G178" s="35">
        <f>IF(OR($E178="",$F178=""),"",$F178-$E178)</f>
        <v/>
      </c>
      <c r="H178" s="14">
        <f>IF(OR($E178="",$F178="",$E178=0),"",IFERROR($G178/$E178,""))</f>
        <v/>
      </c>
      <c r="I178" s="25">
        <f>IF(OR($B178="",$E178="",$F178=""),"",IF(AND($E178=0,$F178=0),"Sem movimento",IF(AND($E178=0,$F178&lt;&gt;0),"Sem base orçada",IF($D178="Despesa",IF($F178&gt;$E178*(1+Premissas!$B$5),"Fora da tolerância",IF($F178&lt;$E178*(1-Premissas!$B$5),"Favorável","Dentro da tolerância")),IF($D178="Receita",IF($F178&lt;$E178*(1-Premissas!$B$5),"Fora da tolerância",IF($F178&gt;$E178*(1+Premissas!$B$5),"Favorável","Dentro da tolerância")),"Verificar cadastro")))))</f>
        <v/>
      </c>
      <c r="J178" s="4">
        <f>IF(AND($A178="",$B178="",$E178="",$F178=""),"",IF(OR($A178="",$B178="",$E178="",$F178=""),"Preenchimento incompleto",IF($C178="Código não cadastrado","Código não cadastrado",IF(COUNTIFS($A$5:$A$504,$A178,$B$5:$B$504,$B178)&gt;1,"Competência e código duplicados","OK"))))</f>
        <v/>
      </c>
      <c r="K178" s="32" t="n"/>
    </row>
    <row r="179">
      <c r="A179" s="37" t="n"/>
      <c r="B179" s="23" t="n"/>
      <c r="C179" s="27">
        <f>IF($B179="","",IFERROR(VLOOKUP($B179,Premissas!$A$9:$C$108,2,FALSE),"Código não cadastrado"))</f>
        <v/>
      </c>
      <c r="D179" s="24">
        <f>IF($B179="","",IFERROR(VLOOKUP($B179,Premissas!$A$9:$C$108,3,FALSE),""))</f>
        <v/>
      </c>
      <c r="E179" s="38" t="n"/>
      <c r="F179" s="38" t="n"/>
      <c r="G179" s="39">
        <f>IF(OR($E179="",$F179=""),"",$F179-$E179)</f>
        <v/>
      </c>
      <c r="H179" s="30">
        <f>IF(OR($E179="",$F179="",$E179=0),"",IFERROR($G179/$E179,""))</f>
        <v/>
      </c>
      <c r="I179" s="24">
        <f>IF(OR($B179="",$E179="",$F179=""),"",IF(AND($E179=0,$F179=0),"Sem movimento",IF(AND($E179=0,$F179&lt;&gt;0),"Sem base orçada",IF($D179="Despesa",IF($F179&gt;$E179*(1+Premissas!$B$5),"Fora da tolerância",IF($F179&lt;$E179*(1-Premissas!$B$5),"Favorável","Dentro da tolerância")),IF($D179="Receita",IF($F179&lt;$E179*(1-Premissas!$B$5),"Fora da tolerância",IF($F179&gt;$E179*(1+Premissas!$B$5),"Favorável","Dentro da tolerância")),"Verificar cadastro")))))</f>
        <v/>
      </c>
      <c r="J179" s="31">
        <f>IF(AND($A179="",$B179="",$E179="",$F179=""),"",IF(OR($A179="",$B179="",$E179="",$F179=""),"Preenchimento incompleto",IF($C179="Código não cadastrado","Código não cadastrado",IF(COUNTIFS($A$5:$A$504,$A179,$B$5:$B$504,$B179)&gt;1,"Competência e código duplicados","OK"))))</f>
        <v/>
      </c>
      <c r="K179" s="32" t="n"/>
    </row>
    <row r="180">
      <c r="A180" s="37" t="n"/>
      <c r="B180" s="23" t="n"/>
      <c r="C180" s="13">
        <f>IF($B180="","",IFERROR(VLOOKUP($B180,Premissas!$A$9:$C$108,2,FALSE),"Código não cadastrado"))</f>
        <v/>
      </c>
      <c r="D180" s="25">
        <f>IF($B180="","",IFERROR(VLOOKUP($B180,Premissas!$A$9:$C$108,3,FALSE),""))</f>
        <v/>
      </c>
      <c r="E180" s="38" t="n"/>
      <c r="F180" s="38" t="n"/>
      <c r="G180" s="35">
        <f>IF(OR($E180="",$F180=""),"",$F180-$E180)</f>
        <v/>
      </c>
      <c r="H180" s="14">
        <f>IF(OR($E180="",$F180="",$E180=0),"",IFERROR($G180/$E180,""))</f>
        <v/>
      </c>
      <c r="I180" s="25">
        <f>IF(OR($B180="",$E180="",$F180=""),"",IF(AND($E180=0,$F180=0),"Sem movimento",IF(AND($E180=0,$F180&lt;&gt;0),"Sem base orçada",IF($D180="Despesa",IF($F180&gt;$E180*(1+Premissas!$B$5),"Fora da tolerância",IF($F180&lt;$E180*(1-Premissas!$B$5),"Favorável","Dentro da tolerância")),IF($D180="Receita",IF($F180&lt;$E180*(1-Premissas!$B$5),"Fora da tolerância",IF($F180&gt;$E180*(1+Premissas!$B$5),"Favorável","Dentro da tolerância")),"Verificar cadastro")))))</f>
        <v/>
      </c>
      <c r="J180" s="4">
        <f>IF(AND($A180="",$B180="",$E180="",$F180=""),"",IF(OR($A180="",$B180="",$E180="",$F180=""),"Preenchimento incompleto",IF($C180="Código não cadastrado","Código não cadastrado",IF(COUNTIFS($A$5:$A$504,$A180,$B$5:$B$504,$B180)&gt;1,"Competência e código duplicados","OK"))))</f>
        <v/>
      </c>
      <c r="K180" s="32" t="n"/>
    </row>
    <row r="181">
      <c r="A181" s="37" t="n"/>
      <c r="B181" s="23" t="n"/>
      <c r="C181" s="27">
        <f>IF($B181="","",IFERROR(VLOOKUP($B181,Premissas!$A$9:$C$108,2,FALSE),"Código não cadastrado"))</f>
        <v/>
      </c>
      <c r="D181" s="24">
        <f>IF($B181="","",IFERROR(VLOOKUP($B181,Premissas!$A$9:$C$108,3,FALSE),""))</f>
        <v/>
      </c>
      <c r="E181" s="38" t="n"/>
      <c r="F181" s="38" t="n"/>
      <c r="G181" s="39">
        <f>IF(OR($E181="",$F181=""),"",$F181-$E181)</f>
        <v/>
      </c>
      <c r="H181" s="30">
        <f>IF(OR($E181="",$F181="",$E181=0),"",IFERROR($G181/$E181,""))</f>
        <v/>
      </c>
      <c r="I181" s="24">
        <f>IF(OR($B181="",$E181="",$F181=""),"",IF(AND($E181=0,$F181=0),"Sem movimento",IF(AND($E181=0,$F181&lt;&gt;0),"Sem base orçada",IF($D181="Despesa",IF($F181&gt;$E181*(1+Premissas!$B$5),"Fora da tolerância",IF($F181&lt;$E181*(1-Premissas!$B$5),"Favorável","Dentro da tolerância")),IF($D181="Receita",IF($F181&lt;$E181*(1-Premissas!$B$5),"Fora da tolerância",IF($F181&gt;$E181*(1+Premissas!$B$5),"Favorável","Dentro da tolerância")),"Verificar cadastro")))))</f>
        <v/>
      </c>
      <c r="J181" s="31">
        <f>IF(AND($A181="",$B181="",$E181="",$F181=""),"",IF(OR($A181="",$B181="",$E181="",$F181=""),"Preenchimento incompleto",IF($C181="Código não cadastrado","Código não cadastrado",IF(COUNTIFS($A$5:$A$504,$A181,$B$5:$B$504,$B181)&gt;1,"Competência e código duplicados","OK"))))</f>
        <v/>
      </c>
      <c r="K181" s="32" t="n"/>
    </row>
    <row r="182">
      <c r="A182" s="37" t="n"/>
      <c r="B182" s="23" t="n"/>
      <c r="C182" s="13">
        <f>IF($B182="","",IFERROR(VLOOKUP($B182,Premissas!$A$9:$C$108,2,FALSE),"Código não cadastrado"))</f>
        <v/>
      </c>
      <c r="D182" s="25">
        <f>IF($B182="","",IFERROR(VLOOKUP($B182,Premissas!$A$9:$C$108,3,FALSE),""))</f>
        <v/>
      </c>
      <c r="E182" s="38" t="n"/>
      <c r="F182" s="38" t="n"/>
      <c r="G182" s="35">
        <f>IF(OR($E182="",$F182=""),"",$F182-$E182)</f>
        <v/>
      </c>
      <c r="H182" s="14">
        <f>IF(OR($E182="",$F182="",$E182=0),"",IFERROR($G182/$E182,""))</f>
        <v/>
      </c>
      <c r="I182" s="25">
        <f>IF(OR($B182="",$E182="",$F182=""),"",IF(AND($E182=0,$F182=0),"Sem movimento",IF(AND($E182=0,$F182&lt;&gt;0),"Sem base orçada",IF($D182="Despesa",IF($F182&gt;$E182*(1+Premissas!$B$5),"Fora da tolerância",IF($F182&lt;$E182*(1-Premissas!$B$5),"Favorável","Dentro da tolerância")),IF($D182="Receita",IF($F182&lt;$E182*(1-Premissas!$B$5),"Fora da tolerância",IF($F182&gt;$E182*(1+Premissas!$B$5),"Favorável","Dentro da tolerância")),"Verificar cadastro")))))</f>
        <v/>
      </c>
      <c r="J182" s="4">
        <f>IF(AND($A182="",$B182="",$E182="",$F182=""),"",IF(OR($A182="",$B182="",$E182="",$F182=""),"Preenchimento incompleto",IF($C182="Código não cadastrado","Código não cadastrado",IF(COUNTIFS($A$5:$A$504,$A182,$B$5:$B$504,$B182)&gt;1,"Competência e código duplicados","OK"))))</f>
        <v/>
      </c>
      <c r="K182" s="32" t="n"/>
    </row>
    <row r="183">
      <c r="A183" s="37" t="n"/>
      <c r="B183" s="23" t="n"/>
      <c r="C183" s="27">
        <f>IF($B183="","",IFERROR(VLOOKUP($B183,Premissas!$A$9:$C$108,2,FALSE),"Código não cadastrado"))</f>
        <v/>
      </c>
      <c r="D183" s="24">
        <f>IF($B183="","",IFERROR(VLOOKUP($B183,Premissas!$A$9:$C$108,3,FALSE),""))</f>
        <v/>
      </c>
      <c r="E183" s="38" t="n"/>
      <c r="F183" s="38" t="n"/>
      <c r="G183" s="39">
        <f>IF(OR($E183="",$F183=""),"",$F183-$E183)</f>
        <v/>
      </c>
      <c r="H183" s="30">
        <f>IF(OR($E183="",$F183="",$E183=0),"",IFERROR($G183/$E183,""))</f>
        <v/>
      </c>
      <c r="I183" s="24">
        <f>IF(OR($B183="",$E183="",$F183=""),"",IF(AND($E183=0,$F183=0),"Sem movimento",IF(AND($E183=0,$F183&lt;&gt;0),"Sem base orçada",IF($D183="Despesa",IF($F183&gt;$E183*(1+Premissas!$B$5),"Fora da tolerância",IF($F183&lt;$E183*(1-Premissas!$B$5),"Favorável","Dentro da tolerância")),IF($D183="Receita",IF($F183&lt;$E183*(1-Premissas!$B$5),"Fora da tolerância",IF($F183&gt;$E183*(1+Premissas!$B$5),"Favorável","Dentro da tolerância")),"Verificar cadastro")))))</f>
        <v/>
      </c>
      <c r="J183" s="31">
        <f>IF(AND($A183="",$B183="",$E183="",$F183=""),"",IF(OR($A183="",$B183="",$E183="",$F183=""),"Preenchimento incompleto",IF($C183="Código não cadastrado","Código não cadastrado",IF(COUNTIFS($A$5:$A$504,$A183,$B$5:$B$504,$B183)&gt;1,"Competência e código duplicados","OK"))))</f>
        <v/>
      </c>
      <c r="K183" s="32" t="n"/>
    </row>
    <row r="184">
      <c r="A184" s="37" t="n"/>
      <c r="B184" s="23" t="n"/>
      <c r="C184" s="13">
        <f>IF($B184="","",IFERROR(VLOOKUP($B184,Premissas!$A$9:$C$108,2,FALSE),"Código não cadastrado"))</f>
        <v/>
      </c>
      <c r="D184" s="25">
        <f>IF($B184="","",IFERROR(VLOOKUP($B184,Premissas!$A$9:$C$108,3,FALSE),""))</f>
        <v/>
      </c>
      <c r="E184" s="38" t="n"/>
      <c r="F184" s="38" t="n"/>
      <c r="G184" s="35">
        <f>IF(OR($E184="",$F184=""),"",$F184-$E184)</f>
        <v/>
      </c>
      <c r="H184" s="14">
        <f>IF(OR($E184="",$F184="",$E184=0),"",IFERROR($G184/$E184,""))</f>
        <v/>
      </c>
      <c r="I184" s="25">
        <f>IF(OR($B184="",$E184="",$F184=""),"",IF(AND($E184=0,$F184=0),"Sem movimento",IF(AND($E184=0,$F184&lt;&gt;0),"Sem base orçada",IF($D184="Despesa",IF($F184&gt;$E184*(1+Premissas!$B$5),"Fora da tolerância",IF($F184&lt;$E184*(1-Premissas!$B$5),"Favorável","Dentro da tolerância")),IF($D184="Receita",IF($F184&lt;$E184*(1-Premissas!$B$5),"Fora da tolerância",IF($F184&gt;$E184*(1+Premissas!$B$5),"Favorável","Dentro da tolerância")),"Verificar cadastro")))))</f>
        <v/>
      </c>
      <c r="J184" s="4">
        <f>IF(AND($A184="",$B184="",$E184="",$F184=""),"",IF(OR($A184="",$B184="",$E184="",$F184=""),"Preenchimento incompleto",IF($C184="Código não cadastrado","Código não cadastrado",IF(COUNTIFS($A$5:$A$504,$A184,$B$5:$B$504,$B184)&gt;1,"Competência e código duplicados","OK"))))</f>
        <v/>
      </c>
      <c r="K184" s="32" t="n"/>
    </row>
    <row r="185">
      <c r="A185" s="37" t="n"/>
      <c r="B185" s="23" t="n"/>
      <c r="C185" s="27">
        <f>IF($B185="","",IFERROR(VLOOKUP($B185,Premissas!$A$9:$C$108,2,FALSE),"Código não cadastrado"))</f>
        <v/>
      </c>
      <c r="D185" s="24">
        <f>IF($B185="","",IFERROR(VLOOKUP($B185,Premissas!$A$9:$C$108,3,FALSE),""))</f>
        <v/>
      </c>
      <c r="E185" s="38" t="n"/>
      <c r="F185" s="38" t="n"/>
      <c r="G185" s="39">
        <f>IF(OR($E185="",$F185=""),"",$F185-$E185)</f>
        <v/>
      </c>
      <c r="H185" s="30">
        <f>IF(OR($E185="",$F185="",$E185=0),"",IFERROR($G185/$E185,""))</f>
        <v/>
      </c>
      <c r="I185" s="24">
        <f>IF(OR($B185="",$E185="",$F185=""),"",IF(AND($E185=0,$F185=0),"Sem movimento",IF(AND($E185=0,$F185&lt;&gt;0),"Sem base orçada",IF($D185="Despesa",IF($F185&gt;$E185*(1+Premissas!$B$5),"Fora da tolerância",IF($F185&lt;$E185*(1-Premissas!$B$5),"Favorável","Dentro da tolerância")),IF($D185="Receita",IF($F185&lt;$E185*(1-Premissas!$B$5),"Fora da tolerância",IF($F185&gt;$E185*(1+Premissas!$B$5),"Favorável","Dentro da tolerância")),"Verificar cadastro")))))</f>
        <v/>
      </c>
      <c r="J185" s="31">
        <f>IF(AND($A185="",$B185="",$E185="",$F185=""),"",IF(OR($A185="",$B185="",$E185="",$F185=""),"Preenchimento incompleto",IF($C185="Código não cadastrado","Código não cadastrado",IF(COUNTIFS($A$5:$A$504,$A185,$B$5:$B$504,$B185)&gt;1,"Competência e código duplicados","OK"))))</f>
        <v/>
      </c>
      <c r="K185" s="32" t="n"/>
    </row>
    <row r="186">
      <c r="A186" s="37" t="n"/>
      <c r="B186" s="23" t="n"/>
      <c r="C186" s="13">
        <f>IF($B186="","",IFERROR(VLOOKUP($B186,Premissas!$A$9:$C$108,2,FALSE),"Código não cadastrado"))</f>
        <v/>
      </c>
      <c r="D186" s="25">
        <f>IF($B186="","",IFERROR(VLOOKUP($B186,Premissas!$A$9:$C$108,3,FALSE),""))</f>
        <v/>
      </c>
      <c r="E186" s="38" t="n"/>
      <c r="F186" s="38" t="n"/>
      <c r="G186" s="35">
        <f>IF(OR($E186="",$F186=""),"",$F186-$E186)</f>
        <v/>
      </c>
      <c r="H186" s="14">
        <f>IF(OR($E186="",$F186="",$E186=0),"",IFERROR($G186/$E186,""))</f>
        <v/>
      </c>
      <c r="I186" s="25">
        <f>IF(OR($B186="",$E186="",$F186=""),"",IF(AND($E186=0,$F186=0),"Sem movimento",IF(AND($E186=0,$F186&lt;&gt;0),"Sem base orçada",IF($D186="Despesa",IF($F186&gt;$E186*(1+Premissas!$B$5),"Fora da tolerância",IF($F186&lt;$E186*(1-Premissas!$B$5),"Favorável","Dentro da tolerância")),IF($D186="Receita",IF($F186&lt;$E186*(1-Premissas!$B$5),"Fora da tolerância",IF($F186&gt;$E186*(1+Premissas!$B$5),"Favorável","Dentro da tolerância")),"Verificar cadastro")))))</f>
        <v/>
      </c>
      <c r="J186" s="4">
        <f>IF(AND($A186="",$B186="",$E186="",$F186=""),"",IF(OR($A186="",$B186="",$E186="",$F186=""),"Preenchimento incompleto",IF($C186="Código não cadastrado","Código não cadastrado",IF(COUNTIFS($A$5:$A$504,$A186,$B$5:$B$504,$B186)&gt;1,"Competência e código duplicados","OK"))))</f>
        <v/>
      </c>
      <c r="K186" s="32" t="n"/>
    </row>
    <row r="187">
      <c r="A187" s="37" t="n"/>
      <c r="B187" s="23" t="n"/>
      <c r="C187" s="27">
        <f>IF($B187="","",IFERROR(VLOOKUP($B187,Premissas!$A$9:$C$108,2,FALSE),"Código não cadastrado"))</f>
        <v/>
      </c>
      <c r="D187" s="24">
        <f>IF($B187="","",IFERROR(VLOOKUP($B187,Premissas!$A$9:$C$108,3,FALSE),""))</f>
        <v/>
      </c>
      <c r="E187" s="38" t="n"/>
      <c r="F187" s="38" t="n"/>
      <c r="G187" s="39">
        <f>IF(OR($E187="",$F187=""),"",$F187-$E187)</f>
        <v/>
      </c>
      <c r="H187" s="30">
        <f>IF(OR($E187="",$F187="",$E187=0),"",IFERROR($G187/$E187,""))</f>
        <v/>
      </c>
      <c r="I187" s="24">
        <f>IF(OR($B187="",$E187="",$F187=""),"",IF(AND($E187=0,$F187=0),"Sem movimento",IF(AND($E187=0,$F187&lt;&gt;0),"Sem base orçada",IF($D187="Despesa",IF($F187&gt;$E187*(1+Premissas!$B$5),"Fora da tolerância",IF($F187&lt;$E187*(1-Premissas!$B$5),"Favorável","Dentro da tolerância")),IF($D187="Receita",IF($F187&lt;$E187*(1-Premissas!$B$5),"Fora da tolerância",IF($F187&gt;$E187*(1+Premissas!$B$5),"Favorável","Dentro da tolerância")),"Verificar cadastro")))))</f>
        <v/>
      </c>
      <c r="J187" s="31">
        <f>IF(AND($A187="",$B187="",$E187="",$F187=""),"",IF(OR($A187="",$B187="",$E187="",$F187=""),"Preenchimento incompleto",IF($C187="Código não cadastrado","Código não cadastrado",IF(COUNTIFS($A$5:$A$504,$A187,$B$5:$B$504,$B187)&gt;1,"Competência e código duplicados","OK"))))</f>
        <v/>
      </c>
      <c r="K187" s="32" t="n"/>
    </row>
    <row r="188">
      <c r="A188" s="37" t="n"/>
      <c r="B188" s="23" t="n"/>
      <c r="C188" s="13">
        <f>IF($B188="","",IFERROR(VLOOKUP($B188,Premissas!$A$9:$C$108,2,FALSE),"Código não cadastrado"))</f>
        <v/>
      </c>
      <c r="D188" s="25">
        <f>IF($B188="","",IFERROR(VLOOKUP($B188,Premissas!$A$9:$C$108,3,FALSE),""))</f>
        <v/>
      </c>
      <c r="E188" s="38" t="n"/>
      <c r="F188" s="38" t="n"/>
      <c r="G188" s="35">
        <f>IF(OR($E188="",$F188=""),"",$F188-$E188)</f>
        <v/>
      </c>
      <c r="H188" s="14">
        <f>IF(OR($E188="",$F188="",$E188=0),"",IFERROR($G188/$E188,""))</f>
        <v/>
      </c>
      <c r="I188" s="25">
        <f>IF(OR($B188="",$E188="",$F188=""),"",IF(AND($E188=0,$F188=0),"Sem movimento",IF(AND($E188=0,$F188&lt;&gt;0),"Sem base orçada",IF($D188="Despesa",IF($F188&gt;$E188*(1+Premissas!$B$5),"Fora da tolerância",IF($F188&lt;$E188*(1-Premissas!$B$5),"Favorável","Dentro da tolerância")),IF($D188="Receita",IF($F188&lt;$E188*(1-Premissas!$B$5),"Fora da tolerância",IF($F188&gt;$E188*(1+Premissas!$B$5),"Favorável","Dentro da tolerância")),"Verificar cadastro")))))</f>
        <v/>
      </c>
      <c r="J188" s="4">
        <f>IF(AND($A188="",$B188="",$E188="",$F188=""),"",IF(OR($A188="",$B188="",$E188="",$F188=""),"Preenchimento incompleto",IF($C188="Código não cadastrado","Código não cadastrado",IF(COUNTIFS($A$5:$A$504,$A188,$B$5:$B$504,$B188)&gt;1,"Competência e código duplicados","OK"))))</f>
        <v/>
      </c>
      <c r="K188" s="32" t="n"/>
    </row>
    <row r="189">
      <c r="A189" s="37" t="n"/>
      <c r="B189" s="23" t="n"/>
      <c r="C189" s="27">
        <f>IF($B189="","",IFERROR(VLOOKUP($B189,Premissas!$A$9:$C$108,2,FALSE),"Código não cadastrado"))</f>
        <v/>
      </c>
      <c r="D189" s="24">
        <f>IF($B189="","",IFERROR(VLOOKUP($B189,Premissas!$A$9:$C$108,3,FALSE),""))</f>
        <v/>
      </c>
      <c r="E189" s="38" t="n"/>
      <c r="F189" s="38" t="n"/>
      <c r="G189" s="39">
        <f>IF(OR($E189="",$F189=""),"",$F189-$E189)</f>
        <v/>
      </c>
      <c r="H189" s="30">
        <f>IF(OR($E189="",$F189="",$E189=0),"",IFERROR($G189/$E189,""))</f>
        <v/>
      </c>
      <c r="I189" s="24">
        <f>IF(OR($B189="",$E189="",$F189=""),"",IF(AND($E189=0,$F189=0),"Sem movimento",IF(AND($E189=0,$F189&lt;&gt;0),"Sem base orçada",IF($D189="Despesa",IF($F189&gt;$E189*(1+Premissas!$B$5),"Fora da tolerância",IF($F189&lt;$E189*(1-Premissas!$B$5),"Favorável","Dentro da tolerância")),IF($D189="Receita",IF($F189&lt;$E189*(1-Premissas!$B$5),"Fora da tolerância",IF($F189&gt;$E189*(1+Premissas!$B$5),"Favorável","Dentro da tolerância")),"Verificar cadastro")))))</f>
        <v/>
      </c>
      <c r="J189" s="31">
        <f>IF(AND($A189="",$B189="",$E189="",$F189=""),"",IF(OR($A189="",$B189="",$E189="",$F189=""),"Preenchimento incompleto",IF($C189="Código não cadastrado","Código não cadastrado",IF(COUNTIFS($A$5:$A$504,$A189,$B$5:$B$504,$B189)&gt;1,"Competência e código duplicados","OK"))))</f>
        <v/>
      </c>
      <c r="K189" s="32" t="n"/>
    </row>
    <row r="190">
      <c r="A190" s="37" t="n"/>
      <c r="B190" s="23" t="n"/>
      <c r="C190" s="13">
        <f>IF($B190="","",IFERROR(VLOOKUP($B190,Premissas!$A$9:$C$108,2,FALSE),"Código não cadastrado"))</f>
        <v/>
      </c>
      <c r="D190" s="25">
        <f>IF($B190="","",IFERROR(VLOOKUP($B190,Premissas!$A$9:$C$108,3,FALSE),""))</f>
        <v/>
      </c>
      <c r="E190" s="38" t="n"/>
      <c r="F190" s="38" t="n"/>
      <c r="G190" s="35">
        <f>IF(OR($E190="",$F190=""),"",$F190-$E190)</f>
        <v/>
      </c>
      <c r="H190" s="14">
        <f>IF(OR($E190="",$F190="",$E190=0),"",IFERROR($G190/$E190,""))</f>
        <v/>
      </c>
      <c r="I190" s="25">
        <f>IF(OR($B190="",$E190="",$F190=""),"",IF(AND($E190=0,$F190=0),"Sem movimento",IF(AND($E190=0,$F190&lt;&gt;0),"Sem base orçada",IF($D190="Despesa",IF($F190&gt;$E190*(1+Premissas!$B$5),"Fora da tolerância",IF($F190&lt;$E190*(1-Premissas!$B$5),"Favorável","Dentro da tolerância")),IF($D190="Receita",IF($F190&lt;$E190*(1-Premissas!$B$5),"Fora da tolerância",IF($F190&gt;$E190*(1+Premissas!$B$5),"Favorável","Dentro da tolerância")),"Verificar cadastro")))))</f>
        <v/>
      </c>
      <c r="J190" s="4">
        <f>IF(AND($A190="",$B190="",$E190="",$F190=""),"",IF(OR($A190="",$B190="",$E190="",$F190=""),"Preenchimento incompleto",IF($C190="Código não cadastrado","Código não cadastrado",IF(COUNTIFS($A$5:$A$504,$A190,$B$5:$B$504,$B190)&gt;1,"Competência e código duplicados","OK"))))</f>
        <v/>
      </c>
      <c r="K190" s="32" t="n"/>
    </row>
    <row r="191">
      <c r="A191" s="37" t="n"/>
      <c r="B191" s="23" t="n"/>
      <c r="C191" s="27">
        <f>IF($B191="","",IFERROR(VLOOKUP($B191,Premissas!$A$9:$C$108,2,FALSE),"Código não cadastrado"))</f>
        <v/>
      </c>
      <c r="D191" s="24">
        <f>IF($B191="","",IFERROR(VLOOKUP($B191,Premissas!$A$9:$C$108,3,FALSE),""))</f>
        <v/>
      </c>
      <c r="E191" s="38" t="n"/>
      <c r="F191" s="38" t="n"/>
      <c r="G191" s="39">
        <f>IF(OR($E191="",$F191=""),"",$F191-$E191)</f>
        <v/>
      </c>
      <c r="H191" s="30">
        <f>IF(OR($E191="",$F191="",$E191=0),"",IFERROR($G191/$E191,""))</f>
        <v/>
      </c>
      <c r="I191" s="24">
        <f>IF(OR($B191="",$E191="",$F191=""),"",IF(AND($E191=0,$F191=0),"Sem movimento",IF(AND($E191=0,$F191&lt;&gt;0),"Sem base orçada",IF($D191="Despesa",IF($F191&gt;$E191*(1+Premissas!$B$5),"Fora da tolerância",IF($F191&lt;$E191*(1-Premissas!$B$5),"Favorável","Dentro da tolerância")),IF($D191="Receita",IF($F191&lt;$E191*(1-Premissas!$B$5),"Fora da tolerância",IF($F191&gt;$E191*(1+Premissas!$B$5),"Favorável","Dentro da tolerância")),"Verificar cadastro")))))</f>
        <v/>
      </c>
      <c r="J191" s="31">
        <f>IF(AND($A191="",$B191="",$E191="",$F191=""),"",IF(OR($A191="",$B191="",$E191="",$F191=""),"Preenchimento incompleto",IF($C191="Código não cadastrado","Código não cadastrado",IF(COUNTIFS($A$5:$A$504,$A191,$B$5:$B$504,$B191)&gt;1,"Competência e código duplicados","OK"))))</f>
        <v/>
      </c>
      <c r="K191" s="32" t="n"/>
    </row>
    <row r="192">
      <c r="A192" s="37" t="n"/>
      <c r="B192" s="23" t="n"/>
      <c r="C192" s="13">
        <f>IF($B192="","",IFERROR(VLOOKUP($B192,Premissas!$A$9:$C$108,2,FALSE),"Código não cadastrado"))</f>
        <v/>
      </c>
      <c r="D192" s="25">
        <f>IF($B192="","",IFERROR(VLOOKUP($B192,Premissas!$A$9:$C$108,3,FALSE),""))</f>
        <v/>
      </c>
      <c r="E192" s="38" t="n"/>
      <c r="F192" s="38" t="n"/>
      <c r="G192" s="35">
        <f>IF(OR($E192="",$F192=""),"",$F192-$E192)</f>
        <v/>
      </c>
      <c r="H192" s="14">
        <f>IF(OR($E192="",$F192="",$E192=0),"",IFERROR($G192/$E192,""))</f>
        <v/>
      </c>
      <c r="I192" s="25">
        <f>IF(OR($B192="",$E192="",$F192=""),"",IF(AND($E192=0,$F192=0),"Sem movimento",IF(AND($E192=0,$F192&lt;&gt;0),"Sem base orçada",IF($D192="Despesa",IF($F192&gt;$E192*(1+Premissas!$B$5),"Fora da tolerância",IF($F192&lt;$E192*(1-Premissas!$B$5),"Favorável","Dentro da tolerância")),IF($D192="Receita",IF($F192&lt;$E192*(1-Premissas!$B$5),"Fora da tolerância",IF($F192&gt;$E192*(1+Premissas!$B$5),"Favorável","Dentro da tolerância")),"Verificar cadastro")))))</f>
        <v/>
      </c>
      <c r="J192" s="4">
        <f>IF(AND($A192="",$B192="",$E192="",$F192=""),"",IF(OR($A192="",$B192="",$E192="",$F192=""),"Preenchimento incompleto",IF($C192="Código não cadastrado","Código não cadastrado",IF(COUNTIFS($A$5:$A$504,$A192,$B$5:$B$504,$B192)&gt;1,"Competência e código duplicados","OK"))))</f>
        <v/>
      </c>
      <c r="K192" s="32" t="n"/>
    </row>
    <row r="193">
      <c r="A193" s="37" t="n"/>
      <c r="B193" s="23" t="n"/>
      <c r="C193" s="27">
        <f>IF($B193="","",IFERROR(VLOOKUP($B193,Premissas!$A$9:$C$108,2,FALSE),"Código não cadastrado"))</f>
        <v/>
      </c>
      <c r="D193" s="24">
        <f>IF($B193="","",IFERROR(VLOOKUP($B193,Premissas!$A$9:$C$108,3,FALSE),""))</f>
        <v/>
      </c>
      <c r="E193" s="38" t="n"/>
      <c r="F193" s="38" t="n"/>
      <c r="G193" s="39">
        <f>IF(OR($E193="",$F193=""),"",$F193-$E193)</f>
        <v/>
      </c>
      <c r="H193" s="30">
        <f>IF(OR($E193="",$F193="",$E193=0),"",IFERROR($G193/$E193,""))</f>
        <v/>
      </c>
      <c r="I193" s="24">
        <f>IF(OR($B193="",$E193="",$F193=""),"",IF(AND($E193=0,$F193=0),"Sem movimento",IF(AND($E193=0,$F193&lt;&gt;0),"Sem base orçada",IF($D193="Despesa",IF($F193&gt;$E193*(1+Premissas!$B$5),"Fora da tolerância",IF($F193&lt;$E193*(1-Premissas!$B$5),"Favorável","Dentro da tolerância")),IF($D193="Receita",IF($F193&lt;$E193*(1-Premissas!$B$5),"Fora da tolerância",IF($F193&gt;$E193*(1+Premissas!$B$5),"Favorável","Dentro da tolerância")),"Verificar cadastro")))))</f>
        <v/>
      </c>
      <c r="J193" s="31">
        <f>IF(AND($A193="",$B193="",$E193="",$F193=""),"",IF(OR($A193="",$B193="",$E193="",$F193=""),"Preenchimento incompleto",IF($C193="Código não cadastrado","Código não cadastrado",IF(COUNTIFS($A$5:$A$504,$A193,$B$5:$B$504,$B193)&gt;1,"Competência e código duplicados","OK"))))</f>
        <v/>
      </c>
      <c r="K193" s="32" t="n"/>
    </row>
    <row r="194">
      <c r="A194" s="37" t="n"/>
      <c r="B194" s="23" t="n"/>
      <c r="C194" s="13">
        <f>IF($B194="","",IFERROR(VLOOKUP($B194,Premissas!$A$9:$C$108,2,FALSE),"Código não cadastrado"))</f>
        <v/>
      </c>
      <c r="D194" s="25">
        <f>IF($B194="","",IFERROR(VLOOKUP($B194,Premissas!$A$9:$C$108,3,FALSE),""))</f>
        <v/>
      </c>
      <c r="E194" s="38" t="n"/>
      <c r="F194" s="38" t="n"/>
      <c r="G194" s="35">
        <f>IF(OR($E194="",$F194=""),"",$F194-$E194)</f>
        <v/>
      </c>
      <c r="H194" s="14">
        <f>IF(OR($E194="",$F194="",$E194=0),"",IFERROR($G194/$E194,""))</f>
        <v/>
      </c>
      <c r="I194" s="25">
        <f>IF(OR($B194="",$E194="",$F194=""),"",IF(AND($E194=0,$F194=0),"Sem movimento",IF(AND($E194=0,$F194&lt;&gt;0),"Sem base orçada",IF($D194="Despesa",IF($F194&gt;$E194*(1+Premissas!$B$5),"Fora da tolerância",IF($F194&lt;$E194*(1-Premissas!$B$5),"Favorável","Dentro da tolerância")),IF($D194="Receita",IF($F194&lt;$E194*(1-Premissas!$B$5),"Fora da tolerância",IF($F194&gt;$E194*(1+Premissas!$B$5),"Favorável","Dentro da tolerância")),"Verificar cadastro")))))</f>
        <v/>
      </c>
      <c r="J194" s="4">
        <f>IF(AND($A194="",$B194="",$E194="",$F194=""),"",IF(OR($A194="",$B194="",$E194="",$F194=""),"Preenchimento incompleto",IF($C194="Código não cadastrado","Código não cadastrado",IF(COUNTIFS($A$5:$A$504,$A194,$B$5:$B$504,$B194)&gt;1,"Competência e código duplicados","OK"))))</f>
        <v/>
      </c>
      <c r="K194" s="32" t="n"/>
    </row>
    <row r="195">
      <c r="A195" s="37" t="n"/>
      <c r="B195" s="23" t="n"/>
      <c r="C195" s="27">
        <f>IF($B195="","",IFERROR(VLOOKUP($B195,Premissas!$A$9:$C$108,2,FALSE),"Código não cadastrado"))</f>
        <v/>
      </c>
      <c r="D195" s="24">
        <f>IF($B195="","",IFERROR(VLOOKUP($B195,Premissas!$A$9:$C$108,3,FALSE),""))</f>
        <v/>
      </c>
      <c r="E195" s="38" t="n"/>
      <c r="F195" s="38" t="n"/>
      <c r="G195" s="39">
        <f>IF(OR($E195="",$F195=""),"",$F195-$E195)</f>
        <v/>
      </c>
      <c r="H195" s="30">
        <f>IF(OR($E195="",$F195="",$E195=0),"",IFERROR($G195/$E195,""))</f>
        <v/>
      </c>
      <c r="I195" s="24">
        <f>IF(OR($B195="",$E195="",$F195=""),"",IF(AND($E195=0,$F195=0),"Sem movimento",IF(AND($E195=0,$F195&lt;&gt;0),"Sem base orçada",IF($D195="Despesa",IF($F195&gt;$E195*(1+Premissas!$B$5),"Fora da tolerância",IF($F195&lt;$E195*(1-Premissas!$B$5),"Favorável","Dentro da tolerância")),IF($D195="Receita",IF($F195&lt;$E195*(1-Premissas!$B$5),"Fora da tolerância",IF($F195&gt;$E195*(1+Premissas!$B$5),"Favorável","Dentro da tolerância")),"Verificar cadastro")))))</f>
        <v/>
      </c>
      <c r="J195" s="31">
        <f>IF(AND($A195="",$B195="",$E195="",$F195=""),"",IF(OR($A195="",$B195="",$E195="",$F195=""),"Preenchimento incompleto",IF($C195="Código não cadastrado","Código não cadastrado",IF(COUNTIFS($A$5:$A$504,$A195,$B$5:$B$504,$B195)&gt;1,"Competência e código duplicados","OK"))))</f>
        <v/>
      </c>
      <c r="K195" s="32" t="n"/>
    </row>
    <row r="196">
      <c r="A196" s="37" t="n"/>
      <c r="B196" s="23" t="n"/>
      <c r="C196" s="13">
        <f>IF($B196="","",IFERROR(VLOOKUP($B196,Premissas!$A$9:$C$108,2,FALSE),"Código não cadastrado"))</f>
        <v/>
      </c>
      <c r="D196" s="25">
        <f>IF($B196="","",IFERROR(VLOOKUP($B196,Premissas!$A$9:$C$108,3,FALSE),""))</f>
        <v/>
      </c>
      <c r="E196" s="38" t="n"/>
      <c r="F196" s="38" t="n"/>
      <c r="G196" s="35">
        <f>IF(OR($E196="",$F196=""),"",$F196-$E196)</f>
        <v/>
      </c>
      <c r="H196" s="14">
        <f>IF(OR($E196="",$F196="",$E196=0),"",IFERROR($G196/$E196,""))</f>
        <v/>
      </c>
      <c r="I196" s="25">
        <f>IF(OR($B196="",$E196="",$F196=""),"",IF(AND($E196=0,$F196=0),"Sem movimento",IF(AND($E196=0,$F196&lt;&gt;0),"Sem base orçada",IF($D196="Despesa",IF($F196&gt;$E196*(1+Premissas!$B$5),"Fora da tolerância",IF($F196&lt;$E196*(1-Premissas!$B$5),"Favorável","Dentro da tolerância")),IF($D196="Receita",IF($F196&lt;$E196*(1-Premissas!$B$5),"Fora da tolerância",IF($F196&gt;$E196*(1+Premissas!$B$5),"Favorável","Dentro da tolerância")),"Verificar cadastro")))))</f>
        <v/>
      </c>
      <c r="J196" s="4">
        <f>IF(AND($A196="",$B196="",$E196="",$F196=""),"",IF(OR($A196="",$B196="",$E196="",$F196=""),"Preenchimento incompleto",IF($C196="Código não cadastrado","Código não cadastrado",IF(COUNTIFS($A$5:$A$504,$A196,$B$5:$B$504,$B196)&gt;1,"Competência e código duplicados","OK"))))</f>
        <v/>
      </c>
      <c r="K196" s="32" t="n"/>
    </row>
    <row r="197">
      <c r="A197" s="37" t="n"/>
      <c r="B197" s="23" t="n"/>
      <c r="C197" s="27">
        <f>IF($B197="","",IFERROR(VLOOKUP($B197,Premissas!$A$9:$C$108,2,FALSE),"Código não cadastrado"))</f>
        <v/>
      </c>
      <c r="D197" s="24">
        <f>IF($B197="","",IFERROR(VLOOKUP($B197,Premissas!$A$9:$C$108,3,FALSE),""))</f>
        <v/>
      </c>
      <c r="E197" s="38" t="n"/>
      <c r="F197" s="38" t="n"/>
      <c r="G197" s="39">
        <f>IF(OR($E197="",$F197=""),"",$F197-$E197)</f>
        <v/>
      </c>
      <c r="H197" s="30">
        <f>IF(OR($E197="",$F197="",$E197=0),"",IFERROR($G197/$E197,""))</f>
        <v/>
      </c>
      <c r="I197" s="24">
        <f>IF(OR($B197="",$E197="",$F197=""),"",IF(AND($E197=0,$F197=0),"Sem movimento",IF(AND($E197=0,$F197&lt;&gt;0),"Sem base orçada",IF($D197="Despesa",IF($F197&gt;$E197*(1+Premissas!$B$5),"Fora da tolerância",IF($F197&lt;$E197*(1-Premissas!$B$5),"Favorável","Dentro da tolerância")),IF($D197="Receita",IF($F197&lt;$E197*(1-Premissas!$B$5),"Fora da tolerância",IF($F197&gt;$E197*(1+Premissas!$B$5),"Favorável","Dentro da tolerância")),"Verificar cadastro")))))</f>
        <v/>
      </c>
      <c r="J197" s="31">
        <f>IF(AND($A197="",$B197="",$E197="",$F197=""),"",IF(OR($A197="",$B197="",$E197="",$F197=""),"Preenchimento incompleto",IF($C197="Código não cadastrado","Código não cadastrado",IF(COUNTIFS($A$5:$A$504,$A197,$B$5:$B$504,$B197)&gt;1,"Competência e código duplicados","OK"))))</f>
        <v/>
      </c>
      <c r="K197" s="32" t="n"/>
    </row>
    <row r="198">
      <c r="A198" s="37" t="n"/>
      <c r="B198" s="23" t="n"/>
      <c r="C198" s="13">
        <f>IF($B198="","",IFERROR(VLOOKUP($B198,Premissas!$A$9:$C$108,2,FALSE),"Código não cadastrado"))</f>
        <v/>
      </c>
      <c r="D198" s="25">
        <f>IF($B198="","",IFERROR(VLOOKUP($B198,Premissas!$A$9:$C$108,3,FALSE),""))</f>
        <v/>
      </c>
      <c r="E198" s="38" t="n"/>
      <c r="F198" s="38" t="n"/>
      <c r="G198" s="35">
        <f>IF(OR($E198="",$F198=""),"",$F198-$E198)</f>
        <v/>
      </c>
      <c r="H198" s="14">
        <f>IF(OR($E198="",$F198="",$E198=0),"",IFERROR($G198/$E198,""))</f>
        <v/>
      </c>
      <c r="I198" s="25">
        <f>IF(OR($B198="",$E198="",$F198=""),"",IF(AND($E198=0,$F198=0),"Sem movimento",IF(AND($E198=0,$F198&lt;&gt;0),"Sem base orçada",IF($D198="Despesa",IF($F198&gt;$E198*(1+Premissas!$B$5),"Fora da tolerância",IF($F198&lt;$E198*(1-Premissas!$B$5),"Favorável","Dentro da tolerância")),IF($D198="Receita",IF($F198&lt;$E198*(1-Premissas!$B$5),"Fora da tolerância",IF($F198&gt;$E198*(1+Premissas!$B$5),"Favorável","Dentro da tolerância")),"Verificar cadastro")))))</f>
        <v/>
      </c>
      <c r="J198" s="4">
        <f>IF(AND($A198="",$B198="",$E198="",$F198=""),"",IF(OR($A198="",$B198="",$E198="",$F198=""),"Preenchimento incompleto",IF($C198="Código não cadastrado","Código não cadastrado",IF(COUNTIFS($A$5:$A$504,$A198,$B$5:$B$504,$B198)&gt;1,"Competência e código duplicados","OK"))))</f>
        <v/>
      </c>
      <c r="K198" s="32" t="n"/>
    </row>
    <row r="199">
      <c r="A199" s="37" t="n"/>
      <c r="B199" s="23" t="n"/>
      <c r="C199" s="27">
        <f>IF($B199="","",IFERROR(VLOOKUP($B199,Premissas!$A$9:$C$108,2,FALSE),"Código não cadastrado"))</f>
        <v/>
      </c>
      <c r="D199" s="24">
        <f>IF($B199="","",IFERROR(VLOOKUP($B199,Premissas!$A$9:$C$108,3,FALSE),""))</f>
        <v/>
      </c>
      <c r="E199" s="38" t="n"/>
      <c r="F199" s="38" t="n"/>
      <c r="G199" s="39">
        <f>IF(OR($E199="",$F199=""),"",$F199-$E199)</f>
        <v/>
      </c>
      <c r="H199" s="30">
        <f>IF(OR($E199="",$F199="",$E199=0),"",IFERROR($G199/$E199,""))</f>
        <v/>
      </c>
      <c r="I199" s="24">
        <f>IF(OR($B199="",$E199="",$F199=""),"",IF(AND($E199=0,$F199=0),"Sem movimento",IF(AND($E199=0,$F199&lt;&gt;0),"Sem base orçada",IF($D199="Despesa",IF($F199&gt;$E199*(1+Premissas!$B$5),"Fora da tolerância",IF($F199&lt;$E199*(1-Premissas!$B$5),"Favorável","Dentro da tolerância")),IF($D199="Receita",IF($F199&lt;$E199*(1-Premissas!$B$5),"Fora da tolerância",IF($F199&gt;$E199*(1+Premissas!$B$5),"Favorável","Dentro da tolerância")),"Verificar cadastro")))))</f>
        <v/>
      </c>
      <c r="J199" s="31">
        <f>IF(AND($A199="",$B199="",$E199="",$F199=""),"",IF(OR($A199="",$B199="",$E199="",$F199=""),"Preenchimento incompleto",IF($C199="Código não cadastrado","Código não cadastrado",IF(COUNTIFS($A$5:$A$504,$A199,$B$5:$B$504,$B199)&gt;1,"Competência e código duplicados","OK"))))</f>
        <v/>
      </c>
      <c r="K199" s="32" t="n"/>
    </row>
    <row r="200">
      <c r="A200" s="37" t="n"/>
      <c r="B200" s="23" t="n"/>
      <c r="C200" s="13">
        <f>IF($B200="","",IFERROR(VLOOKUP($B200,Premissas!$A$9:$C$108,2,FALSE),"Código não cadastrado"))</f>
        <v/>
      </c>
      <c r="D200" s="25">
        <f>IF($B200="","",IFERROR(VLOOKUP($B200,Premissas!$A$9:$C$108,3,FALSE),""))</f>
        <v/>
      </c>
      <c r="E200" s="38" t="n"/>
      <c r="F200" s="38" t="n"/>
      <c r="G200" s="35">
        <f>IF(OR($E200="",$F200=""),"",$F200-$E200)</f>
        <v/>
      </c>
      <c r="H200" s="14">
        <f>IF(OR($E200="",$F200="",$E200=0),"",IFERROR($G200/$E200,""))</f>
        <v/>
      </c>
      <c r="I200" s="25">
        <f>IF(OR($B200="",$E200="",$F200=""),"",IF(AND($E200=0,$F200=0),"Sem movimento",IF(AND($E200=0,$F200&lt;&gt;0),"Sem base orçada",IF($D200="Despesa",IF($F200&gt;$E200*(1+Premissas!$B$5),"Fora da tolerância",IF($F200&lt;$E200*(1-Premissas!$B$5),"Favorável","Dentro da tolerância")),IF($D200="Receita",IF($F200&lt;$E200*(1-Premissas!$B$5),"Fora da tolerância",IF($F200&gt;$E200*(1+Premissas!$B$5),"Favorável","Dentro da tolerância")),"Verificar cadastro")))))</f>
        <v/>
      </c>
      <c r="J200" s="4">
        <f>IF(AND($A200="",$B200="",$E200="",$F200=""),"",IF(OR($A200="",$B200="",$E200="",$F200=""),"Preenchimento incompleto",IF($C200="Código não cadastrado","Código não cadastrado",IF(COUNTIFS($A$5:$A$504,$A200,$B$5:$B$504,$B200)&gt;1,"Competência e código duplicados","OK"))))</f>
        <v/>
      </c>
      <c r="K200" s="32" t="n"/>
    </row>
    <row r="201">
      <c r="A201" s="37" t="n"/>
      <c r="B201" s="23" t="n"/>
      <c r="C201" s="27">
        <f>IF($B201="","",IFERROR(VLOOKUP($B201,Premissas!$A$9:$C$108,2,FALSE),"Código não cadastrado"))</f>
        <v/>
      </c>
      <c r="D201" s="24">
        <f>IF($B201="","",IFERROR(VLOOKUP($B201,Premissas!$A$9:$C$108,3,FALSE),""))</f>
        <v/>
      </c>
      <c r="E201" s="38" t="n"/>
      <c r="F201" s="38" t="n"/>
      <c r="G201" s="39">
        <f>IF(OR($E201="",$F201=""),"",$F201-$E201)</f>
        <v/>
      </c>
      <c r="H201" s="30">
        <f>IF(OR($E201="",$F201="",$E201=0),"",IFERROR($G201/$E201,""))</f>
        <v/>
      </c>
      <c r="I201" s="24">
        <f>IF(OR($B201="",$E201="",$F201=""),"",IF(AND($E201=0,$F201=0),"Sem movimento",IF(AND($E201=0,$F201&lt;&gt;0),"Sem base orçada",IF($D201="Despesa",IF($F201&gt;$E201*(1+Premissas!$B$5),"Fora da tolerância",IF($F201&lt;$E201*(1-Premissas!$B$5),"Favorável","Dentro da tolerância")),IF($D201="Receita",IF($F201&lt;$E201*(1-Premissas!$B$5),"Fora da tolerância",IF($F201&gt;$E201*(1+Premissas!$B$5),"Favorável","Dentro da tolerância")),"Verificar cadastro")))))</f>
        <v/>
      </c>
      <c r="J201" s="31">
        <f>IF(AND($A201="",$B201="",$E201="",$F201=""),"",IF(OR($A201="",$B201="",$E201="",$F201=""),"Preenchimento incompleto",IF($C201="Código não cadastrado","Código não cadastrado",IF(COUNTIFS($A$5:$A$504,$A201,$B$5:$B$504,$B201)&gt;1,"Competência e código duplicados","OK"))))</f>
        <v/>
      </c>
      <c r="K201" s="32" t="n"/>
    </row>
    <row r="202">
      <c r="A202" s="37" t="n"/>
      <c r="B202" s="23" t="n"/>
      <c r="C202" s="13">
        <f>IF($B202="","",IFERROR(VLOOKUP($B202,Premissas!$A$9:$C$108,2,FALSE),"Código não cadastrado"))</f>
        <v/>
      </c>
      <c r="D202" s="25">
        <f>IF($B202="","",IFERROR(VLOOKUP($B202,Premissas!$A$9:$C$108,3,FALSE),""))</f>
        <v/>
      </c>
      <c r="E202" s="38" t="n"/>
      <c r="F202" s="38" t="n"/>
      <c r="G202" s="35">
        <f>IF(OR($E202="",$F202=""),"",$F202-$E202)</f>
        <v/>
      </c>
      <c r="H202" s="14">
        <f>IF(OR($E202="",$F202="",$E202=0),"",IFERROR($G202/$E202,""))</f>
        <v/>
      </c>
      <c r="I202" s="25">
        <f>IF(OR($B202="",$E202="",$F202=""),"",IF(AND($E202=0,$F202=0),"Sem movimento",IF(AND($E202=0,$F202&lt;&gt;0),"Sem base orçada",IF($D202="Despesa",IF($F202&gt;$E202*(1+Premissas!$B$5),"Fora da tolerância",IF($F202&lt;$E202*(1-Premissas!$B$5),"Favorável","Dentro da tolerância")),IF($D202="Receita",IF($F202&lt;$E202*(1-Premissas!$B$5),"Fora da tolerância",IF($F202&gt;$E202*(1+Premissas!$B$5),"Favorável","Dentro da tolerância")),"Verificar cadastro")))))</f>
        <v/>
      </c>
      <c r="J202" s="4">
        <f>IF(AND($A202="",$B202="",$E202="",$F202=""),"",IF(OR($A202="",$B202="",$E202="",$F202=""),"Preenchimento incompleto",IF($C202="Código não cadastrado","Código não cadastrado",IF(COUNTIFS($A$5:$A$504,$A202,$B$5:$B$504,$B202)&gt;1,"Competência e código duplicados","OK"))))</f>
        <v/>
      </c>
      <c r="K202" s="32" t="n"/>
    </row>
    <row r="203">
      <c r="A203" s="37" t="n"/>
      <c r="B203" s="23" t="n"/>
      <c r="C203" s="27">
        <f>IF($B203="","",IFERROR(VLOOKUP($B203,Premissas!$A$9:$C$108,2,FALSE),"Código não cadastrado"))</f>
        <v/>
      </c>
      <c r="D203" s="24">
        <f>IF($B203="","",IFERROR(VLOOKUP($B203,Premissas!$A$9:$C$108,3,FALSE),""))</f>
        <v/>
      </c>
      <c r="E203" s="38" t="n"/>
      <c r="F203" s="38" t="n"/>
      <c r="G203" s="39">
        <f>IF(OR($E203="",$F203=""),"",$F203-$E203)</f>
        <v/>
      </c>
      <c r="H203" s="30">
        <f>IF(OR($E203="",$F203="",$E203=0),"",IFERROR($G203/$E203,""))</f>
        <v/>
      </c>
      <c r="I203" s="24">
        <f>IF(OR($B203="",$E203="",$F203=""),"",IF(AND($E203=0,$F203=0),"Sem movimento",IF(AND($E203=0,$F203&lt;&gt;0),"Sem base orçada",IF($D203="Despesa",IF($F203&gt;$E203*(1+Premissas!$B$5),"Fora da tolerância",IF($F203&lt;$E203*(1-Premissas!$B$5),"Favorável","Dentro da tolerância")),IF($D203="Receita",IF($F203&lt;$E203*(1-Premissas!$B$5),"Fora da tolerância",IF($F203&gt;$E203*(1+Premissas!$B$5),"Favorável","Dentro da tolerância")),"Verificar cadastro")))))</f>
        <v/>
      </c>
      <c r="J203" s="31">
        <f>IF(AND($A203="",$B203="",$E203="",$F203=""),"",IF(OR($A203="",$B203="",$E203="",$F203=""),"Preenchimento incompleto",IF($C203="Código não cadastrado","Código não cadastrado",IF(COUNTIFS($A$5:$A$504,$A203,$B$5:$B$504,$B203)&gt;1,"Competência e código duplicados","OK"))))</f>
        <v/>
      </c>
      <c r="K203" s="32" t="n"/>
    </row>
    <row r="204">
      <c r="A204" s="37" t="n"/>
      <c r="B204" s="23" t="n"/>
      <c r="C204" s="13">
        <f>IF($B204="","",IFERROR(VLOOKUP($B204,Premissas!$A$9:$C$108,2,FALSE),"Código não cadastrado"))</f>
        <v/>
      </c>
      <c r="D204" s="25">
        <f>IF($B204="","",IFERROR(VLOOKUP($B204,Premissas!$A$9:$C$108,3,FALSE),""))</f>
        <v/>
      </c>
      <c r="E204" s="38" t="n"/>
      <c r="F204" s="38" t="n"/>
      <c r="G204" s="35">
        <f>IF(OR($E204="",$F204=""),"",$F204-$E204)</f>
        <v/>
      </c>
      <c r="H204" s="14">
        <f>IF(OR($E204="",$F204="",$E204=0),"",IFERROR($G204/$E204,""))</f>
        <v/>
      </c>
      <c r="I204" s="25">
        <f>IF(OR($B204="",$E204="",$F204=""),"",IF(AND($E204=0,$F204=0),"Sem movimento",IF(AND($E204=0,$F204&lt;&gt;0),"Sem base orçada",IF($D204="Despesa",IF($F204&gt;$E204*(1+Premissas!$B$5),"Fora da tolerância",IF($F204&lt;$E204*(1-Premissas!$B$5),"Favorável","Dentro da tolerância")),IF($D204="Receita",IF($F204&lt;$E204*(1-Premissas!$B$5),"Fora da tolerância",IF($F204&gt;$E204*(1+Premissas!$B$5),"Favorável","Dentro da tolerância")),"Verificar cadastro")))))</f>
        <v/>
      </c>
      <c r="J204" s="4">
        <f>IF(AND($A204="",$B204="",$E204="",$F204=""),"",IF(OR($A204="",$B204="",$E204="",$F204=""),"Preenchimento incompleto",IF($C204="Código não cadastrado","Código não cadastrado",IF(COUNTIFS($A$5:$A$504,$A204,$B$5:$B$504,$B204)&gt;1,"Competência e código duplicados","OK"))))</f>
        <v/>
      </c>
      <c r="K204" s="32" t="n"/>
    </row>
    <row r="205">
      <c r="A205" s="37" t="n"/>
      <c r="B205" s="23" t="n"/>
      <c r="C205" s="27">
        <f>IF($B205="","",IFERROR(VLOOKUP($B205,Premissas!$A$9:$C$108,2,FALSE),"Código não cadastrado"))</f>
        <v/>
      </c>
      <c r="D205" s="24">
        <f>IF($B205="","",IFERROR(VLOOKUP($B205,Premissas!$A$9:$C$108,3,FALSE),""))</f>
        <v/>
      </c>
      <c r="E205" s="38" t="n"/>
      <c r="F205" s="38" t="n"/>
      <c r="G205" s="39">
        <f>IF(OR($E205="",$F205=""),"",$F205-$E205)</f>
        <v/>
      </c>
      <c r="H205" s="30">
        <f>IF(OR($E205="",$F205="",$E205=0),"",IFERROR($G205/$E205,""))</f>
        <v/>
      </c>
      <c r="I205" s="24">
        <f>IF(OR($B205="",$E205="",$F205=""),"",IF(AND($E205=0,$F205=0),"Sem movimento",IF(AND($E205=0,$F205&lt;&gt;0),"Sem base orçada",IF($D205="Despesa",IF($F205&gt;$E205*(1+Premissas!$B$5),"Fora da tolerância",IF($F205&lt;$E205*(1-Premissas!$B$5),"Favorável","Dentro da tolerância")),IF($D205="Receita",IF($F205&lt;$E205*(1-Premissas!$B$5),"Fora da tolerância",IF($F205&gt;$E205*(1+Premissas!$B$5),"Favorável","Dentro da tolerância")),"Verificar cadastro")))))</f>
        <v/>
      </c>
      <c r="J205" s="31">
        <f>IF(AND($A205="",$B205="",$E205="",$F205=""),"",IF(OR($A205="",$B205="",$E205="",$F205=""),"Preenchimento incompleto",IF($C205="Código não cadastrado","Código não cadastrado",IF(COUNTIFS($A$5:$A$504,$A205,$B$5:$B$504,$B205)&gt;1,"Competência e código duplicados","OK"))))</f>
        <v/>
      </c>
      <c r="K205" s="32" t="n"/>
    </row>
    <row r="206">
      <c r="A206" s="37" t="n"/>
      <c r="B206" s="23" t="n"/>
      <c r="C206" s="13">
        <f>IF($B206="","",IFERROR(VLOOKUP($B206,Premissas!$A$9:$C$108,2,FALSE),"Código não cadastrado"))</f>
        <v/>
      </c>
      <c r="D206" s="25">
        <f>IF($B206="","",IFERROR(VLOOKUP($B206,Premissas!$A$9:$C$108,3,FALSE),""))</f>
        <v/>
      </c>
      <c r="E206" s="38" t="n"/>
      <c r="F206" s="38" t="n"/>
      <c r="G206" s="35">
        <f>IF(OR($E206="",$F206=""),"",$F206-$E206)</f>
        <v/>
      </c>
      <c r="H206" s="14">
        <f>IF(OR($E206="",$F206="",$E206=0),"",IFERROR($G206/$E206,""))</f>
        <v/>
      </c>
      <c r="I206" s="25">
        <f>IF(OR($B206="",$E206="",$F206=""),"",IF(AND($E206=0,$F206=0),"Sem movimento",IF(AND($E206=0,$F206&lt;&gt;0),"Sem base orçada",IF($D206="Despesa",IF($F206&gt;$E206*(1+Premissas!$B$5),"Fora da tolerância",IF($F206&lt;$E206*(1-Premissas!$B$5),"Favorável","Dentro da tolerância")),IF($D206="Receita",IF($F206&lt;$E206*(1-Premissas!$B$5),"Fora da tolerância",IF($F206&gt;$E206*(1+Premissas!$B$5),"Favorável","Dentro da tolerância")),"Verificar cadastro")))))</f>
        <v/>
      </c>
      <c r="J206" s="4">
        <f>IF(AND($A206="",$B206="",$E206="",$F206=""),"",IF(OR($A206="",$B206="",$E206="",$F206=""),"Preenchimento incompleto",IF($C206="Código não cadastrado","Código não cadastrado",IF(COUNTIFS($A$5:$A$504,$A206,$B$5:$B$504,$B206)&gt;1,"Competência e código duplicados","OK"))))</f>
        <v/>
      </c>
      <c r="K206" s="32" t="n"/>
    </row>
    <row r="207">
      <c r="A207" s="37" t="n"/>
      <c r="B207" s="23" t="n"/>
      <c r="C207" s="27">
        <f>IF($B207="","",IFERROR(VLOOKUP($B207,Premissas!$A$9:$C$108,2,FALSE),"Código não cadastrado"))</f>
        <v/>
      </c>
      <c r="D207" s="24">
        <f>IF($B207="","",IFERROR(VLOOKUP($B207,Premissas!$A$9:$C$108,3,FALSE),""))</f>
        <v/>
      </c>
      <c r="E207" s="38" t="n"/>
      <c r="F207" s="38" t="n"/>
      <c r="G207" s="39">
        <f>IF(OR($E207="",$F207=""),"",$F207-$E207)</f>
        <v/>
      </c>
      <c r="H207" s="30">
        <f>IF(OR($E207="",$F207="",$E207=0),"",IFERROR($G207/$E207,""))</f>
        <v/>
      </c>
      <c r="I207" s="24">
        <f>IF(OR($B207="",$E207="",$F207=""),"",IF(AND($E207=0,$F207=0),"Sem movimento",IF(AND($E207=0,$F207&lt;&gt;0),"Sem base orçada",IF($D207="Despesa",IF($F207&gt;$E207*(1+Premissas!$B$5),"Fora da tolerância",IF($F207&lt;$E207*(1-Premissas!$B$5),"Favorável","Dentro da tolerância")),IF($D207="Receita",IF($F207&lt;$E207*(1-Premissas!$B$5),"Fora da tolerância",IF($F207&gt;$E207*(1+Premissas!$B$5),"Favorável","Dentro da tolerância")),"Verificar cadastro")))))</f>
        <v/>
      </c>
      <c r="J207" s="31">
        <f>IF(AND($A207="",$B207="",$E207="",$F207=""),"",IF(OR($A207="",$B207="",$E207="",$F207=""),"Preenchimento incompleto",IF($C207="Código não cadastrado","Código não cadastrado",IF(COUNTIFS($A$5:$A$504,$A207,$B$5:$B$504,$B207)&gt;1,"Competência e código duplicados","OK"))))</f>
        <v/>
      </c>
      <c r="K207" s="32" t="n"/>
    </row>
    <row r="208">
      <c r="A208" s="37" t="n"/>
      <c r="B208" s="23" t="n"/>
      <c r="C208" s="13">
        <f>IF($B208="","",IFERROR(VLOOKUP($B208,Premissas!$A$9:$C$108,2,FALSE),"Código não cadastrado"))</f>
        <v/>
      </c>
      <c r="D208" s="25">
        <f>IF($B208="","",IFERROR(VLOOKUP($B208,Premissas!$A$9:$C$108,3,FALSE),""))</f>
        <v/>
      </c>
      <c r="E208" s="38" t="n"/>
      <c r="F208" s="38" t="n"/>
      <c r="G208" s="35">
        <f>IF(OR($E208="",$F208=""),"",$F208-$E208)</f>
        <v/>
      </c>
      <c r="H208" s="14">
        <f>IF(OR($E208="",$F208="",$E208=0),"",IFERROR($G208/$E208,""))</f>
        <v/>
      </c>
      <c r="I208" s="25">
        <f>IF(OR($B208="",$E208="",$F208=""),"",IF(AND($E208=0,$F208=0),"Sem movimento",IF(AND($E208=0,$F208&lt;&gt;0),"Sem base orçada",IF($D208="Despesa",IF($F208&gt;$E208*(1+Premissas!$B$5),"Fora da tolerância",IF($F208&lt;$E208*(1-Premissas!$B$5),"Favorável","Dentro da tolerância")),IF($D208="Receita",IF($F208&lt;$E208*(1-Premissas!$B$5),"Fora da tolerância",IF($F208&gt;$E208*(1+Premissas!$B$5),"Favorável","Dentro da tolerância")),"Verificar cadastro")))))</f>
        <v/>
      </c>
      <c r="J208" s="4">
        <f>IF(AND($A208="",$B208="",$E208="",$F208=""),"",IF(OR($A208="",$B208="",$E208="",$F208=""),"Preenchimento incompleto",IF($C208="Código não cadastrado","Código não cadastrado",IF(COUNTIFS($A$5:$A$504,$A208,$B$5:$B$504,$B208)&gt;1,"Competência e código duplicados","OK"))))</f>
        <v/>
      </c>
      <c r="K208" s="32" t="n"/>
    </row>
    <row r="209">
      <c r="A209" s="37" t="n"/>
      <c r="B209" s="23" t="n"/>
      <c r="C209" s="27">
        <f>IF($B209="","",IFERROR(VLOOKUP($B209,Premissas!$A$9:$C$108,2,FALSE),"Código não cadastrado"))</f>
        <v/>
      </c>
      <c r="D209" s="24">
        <f>IF($B209="","",IFERROR(VLOOKUP($B209,Premissas!$A$9:$C$108,3,FALSE),""))</f>
        <v/>
      </c>
      <c r="E209" s="38" t="n"/>
      <c r="F209" s="38" t="n"/>
      <c r="G209" s="39">
        <f>IF(OR($E209="",$F209=""),"",$F209-$E209)</f>
        <v/>
      </c>
      <c r="H209" s="30">
        <f>IF(OR($E209="",$F209="",$E209=0),"",IFERROR($G209/$E209,""))</f>
        <v/>
      </c>
      <c r="I209" s="24">
        <f>IF(OR($B209="",$E209="",$F209=""),"",IF(AND($E209=0,$F209=0),"Sem movimento",IF(AND($E209=0,$F209&lt;&gt;0),"Sem base orçada",IF($D209="Despesa",IF($F209&gt;$E209*(1+Premissas!$B$5),"Fora da tolerância",IF($F209&lt;$E209*(1-Premissas!$B$5),"Favorável","Dentro da tolerância")),IF($D209="Receita",IF($F209&lt;$E209*(1-Premissas!$B$5),"Fora da tolerância",IF($F209&gt;$E209*(1+Premissas!$B$5),"Favorável","Dentro da tolerância")),"Verificar cadastro")))))</f>
        <v/>
      </c>
      <c r="J209" s="31">
        <f>IF(AND($A209="",$B209="",$E209="",$F209=""),"",IF(OR($A209="",$B209="",$E209="",$F209=""),"Preenchimento incompleto",IF($C209="Código não cadastrado","Código não cadastrado",IF(COUNTIFS($A$5:$A$504,$A209,$B$5:$B$504,$B209)&gt;1,"Competência e código duplicados","OK"))))</f>
        <v/>
      </c>
      <c r="K209" s="32" t="n"/>
    </row>
    <row r="210">
      <c r="A210" s="37" t="n"/>
      <c r="B210" s="23" t="n"/>
      <c r="C210" s="13">
        <f>IF($B210="","",IFERROR(VLOOKUP($B210,Premissas!$A$9:$C$108,2,FALSE),"Código não cadastrado"))</f>
        <v/>
      </c>
      <c r="D210" s="25">
        <f>IF($B210="","",IFERROR(VLOOKUP($B210,Premissas!$A$9:$C$108,3,FALSE),""))</f>
        <v/>
      </c>
      <c r="E210" s="38" t="n"/>
      <c r="F210" s="38" t="n"/>
      <c r="G210" s="35">
        <f>IF(OR($E210="",$F210=""),"",$F210-$E210)</f>
        <v/>
      </c>
      <c r="H210" s="14">
        <f>IF(OR($E210="",$F210="",$E210=0),"",IFERROR($G210/$E210,""))</f>
        <v/>
      </c>
      <c r="I210" s="25">
        <f>IF(OR($B210="",$E210="",$F210=""),"",IF(AND($E210=0,$F210=0),"Sem movimento",IF(AND($E210=0,$F210&lt;&gt;0),"Sem base orçada",IF($D210="Despesa",IF($F210&gt;$E210*(1+Premissas!$B$5),"Fora da tolerância",IF($F210&lt;$E210*(1-Premissas!$B$5),"Favorável","Dentro da tolerância")),IF($D210="Receita",IF($F210&lt;$E210*(1-Premissas!$B$5),"Fora da tolerância",IF($F210&gt;$E210*(1+Premissas!$B$5),"Favorável","Dentro da tolerância")),"Verificar cadastro")))))</f>
        <v/>
      </c>
      <c r="J210" s="4">
        <f>IF(AND($A210="",$B210="",$E210="",$F210=""),"",IF(OR($A210="",$B210="",$E210="",$F210=""),"Preenchimento incompleto",IF($C210="Código não cadastrado","Código não cadastrado",IF(COUNTIFS($A$5:$A$504,$A210,$B$5:$B$504,$B210)&gt;1,"Competência e código duplicados","OK"))))</f>
        <v/>
      </c>
      <c r="K210" s="32" t="n"/>
    </row>
    <row r="211">
      <c r="A211" s="37" t="n"/>
      <c r="B211" s="23" t="n"/>
      <c r="C211" s="27">
        <f>IF($B211="","",IFERROR(VLOOKUP($B211,Premissas!$A$9:$C$108,2,FALSE),"Código não cadastrado"))</f>
        <v/>
      </c>
      <c r="D211" s="24">
        <f>IF($B211="","",IFERROR(VLOOKUP($B211,Premissas!$A$9:$C$108,3,FALSE),""))</f>
        <v/>
      </c>
      <c r="E211" s="38" t="n"/>
      <c r="F211" s="38" t="n"/>
      <c r="G211" s="39">
        <f>IF(OR($E211="",$F211=""),"",$F211-$E211)</f>
        <v/>
      </c>
      <c r="H211" s="30">
        <f>IF(OR($E211="",$F211="",$E211=0),"",IFERROR($G211/$E211,""))</f>
        <v/>
      </c>
      <c r="I211" s="24">
        <f>IF(OR($B211="",$E211="",$F211=""),"",IF(AND($E211=0,$F211=0),"Sem movimento",IF(AND($E211=0,$F211&lt;&gt;0),"Sem base orçada",IF($D211="Despesa",IF($F211&gt;$E211*(1+Premissas!$B$5),"Fora da tolerância",IF($F211&lt;$E211*(1-Premissas!$B$5),"Favorável","Dentro da tolerância")),IF($D211="Receita",IF($F211&lt;$E211*(1-Premissas!$B$5),"Fora da tolerância",IF($F211&gt;$E211*(1+Premissas!$B$5),"Favorável","Dentro da tolerância")),"Verificar cadastro")))))</f>
        <v/>
      </c>
      <c r="J211" s="31">
        <f>IF(AND($A211="",$B211="",$E211="",$F211=""),"",IF(OR($A211="",$B211="",$E211="",$F211=""),"Preenchimento incompleto",IF($C211="Código não cadastrado","Código não cadastrado",IF(COUNTIFS($A$5:$A$504,$A211,$B$5:$B$504,$B211)&gt;1,"Competência e código duplicados","OK"))))</f>
        <v/>
      </c>
      <c r="K211" s="32" t="n"/>
    </row>
    <row r="212">
      <c r="A212" s="37" t="n"/>
      <c r="B212" s="23" t="n"/>
      <c r="C212" s="13">
        <f>IF($B212="","",IFERROR(VLOOKUP($B212,Premissas!$A$9:$C$108,2,FALSE),"Código não cadastrado"))</f>
        <v/>
      </c>
      <c r="D212" s="25">
        <f>IF($B212="","",IFERROR(VLOOKUP($B212,Premissas!$A$9:$C$108,3,FALSE),""))</f>
        <v/>
      </c>
      <c r="E212" s="38" t="n"/>
      <c r="F212" s="38" t="n"/>
      <c r="G212" s="35">
        <f>IF(OR($E212="",$F212=""),"",$F212-$E212)</f>
        <v/>
      </c>
      <c r="H212" s="14">
        <f>IF(OR($E212="",$F212="",$E212=0),"",IFERROR($G212/$E212,""))</f>
        <v/>
      </c>
      <c r="I212" s="25">
        <f>IF(OR($B212="",$E212="",$F212=""),"",IF(AND($E212=0,$F212=0),"Sem movimento",IF(AND($E212=0,$F212&lt;&gt;0),"Sem base orçada",IF($D212="Despesa",IF($F212&gt;$E212*(1+Premissas!$B$5),"Fora da tolerância",IF($F212&lt;$E212*(1-Premissas!$B$5),"Favorável","Dentro da tolerância")),IF($D212="Receita",IF($F212&lt;$E212*(1-Premissas!$B$5),"Fora da tolerância",IF($F212&gt;$E212*(1+Premissas!$B$5),"Favorável","Dentro da tolerância")),"Verificar cadastro")))))</f>
        <v/>
      </c>
      <c r="J212" s="4">
        <f>IF(AND($A212="",$B212="",$E212="",$F212=""),"",IF(OR($A212="",$B212="",$E212="",$F212=""),"Preenchimento incompleto",IF($C212="Código não cadastrado","Código não cadastrado",IF(COUNTIFS($A$5:$A$504,$A212,$B$5:$B$504,$B212)&gt;1,"Competência e código duplicados","OK"))))</f>
        <v/>
      </c>
      <c r="K212" s="32" t="n"/>
    </row>
    <row r="213">
      <c r="A213" s="37" t="n"/>
      <c r="B213" s="23" t="n"/>
      <c r="C213" s="27">
        <f>IF($B213="","",IFERROR(VLOOKUP($B213,Premissas!$A$9:$C$108,2,FALSE),"Código não cadastrado"))</f>
        <v/>
      </c>
      <c r="D213" s="24">
        <f>IF($B213="","",IFERROR(VLOOKUP($B213,Premissas!$A$9:$C$108,3,FALSE),""))</f>
        <v/>
      </c>
      <c r="E213" s="38" t="n"/>
      <c r="F213" s="38" t="n"/>
      <c r="G213" s="39">
        <f>IF(OR($E213="",$F213=""),"",$F213-$E213)</f>
        <v/>
      </c>
      <c r="H213" s="30">
        <f>IF(OR($E213="",$F213="",$E213=0),"",IFERROR($G213/$E213,""))</f>
        <v/>
      </c>
      <c r="I213" s="24">
        <f>IF(OR($B213="",$E213="",$F213=""),"",IF(AND($E213=0,$F213=0),"Sem movimento",IF(AND($E213=0,$F213&lt;&gt;0),"Sem base orçada",IF($D213="Despesa",IF($F213&gt;$E213*(1+Premissas!$B$5),"Fora da tolerância",IF($F213&lt;$E213*(1-Premissas!$B$5),"Favorável","Dentro da tolerância")),IF($D213="Receita",IF($F213&lt;$E213*(1-Premissas!$B$5),"Fora da tolerância",IF($F213&gt;$E213*(1+Premissas!$B$5),"Favorável","Dentro da tolerância")),"Verificar cadastro")))))</f>
        <v/>
      </c>
      <c r="J213" s="31">
        <f>IF(AND($A213="",$B213="",$E213="",$F213=""),"",IF(OR($A213="",$B213="",$E213="",$F213=""),"Preenchimento incompleto",IF($C213="Código não cadastrado","Código não cadastrado",IF(COUNTIFS($A$5:$A$504,$A213,$B$5:$B$504,$B213)&gt;1,"Competência e código duplicados","OK"))))</f>
        <v/>
      </c>
      <c r="K213" s="32" t="n"/>
    </row>
    <row r="214">
      <c r="A214" s="37" t="n"/>
      <c r="B214" s="23" t="n"/>
      <c r="C214" s="13">
        <f>IF($B214="","",IFERROR(VLOOKUP($B214,Premissas!$A$9:$C$108,2,FALSE),"Código não cadastrado"))</f>
        <v/>
      </c>
      <c r="D214" s="25">
        <f>IF($B214="","",IFERROR(VLOOKUP($B214,Premissas!$A$9:$C$108,3,FALSE),""))</f>
        <v/>
      </c>
      <c r="E214" s="38" t="n"/>
      <c r="F214" s="38" t="n"/>
      <c r="G214" s="35">
        <f>IF(OR($E214="",$F214=""),"",$F214-$E214)</f>
        <v/>
      </c>
      <c r="H214" s="14">
        <f>IF(OR($E214="",$F214="",$E214=0),"",IFERROR($G214/$E214,""))</f>
        <v/>
      </c>
      <c r="I214" s="25">
        <f>IF(OR($B214="",$E214="",$F214=""),"",IF(AND($E214=0,$F214=0),"Sem movimento",IF(AND($E214=0,$F214&lt;&gt;0),"Sem base orçada",IF($D214="Despesa",IF($F214&gt;$E214*(1+Premissas!$B$5),"Fora da tolerância",IF($F214&lt;$E214*(1-Premissas!$B$5),"Favorável","Dentro da tolerância")),IF($D214="Receita",IF($F214&lt;$E214*(1-Premissas!$B$5),"Fora da tolerância",IF($F214&gt;$E214*(1+Premissas!$B$5),"Favorável","Dentro da tolerância")),"Verificar cadastro")))))</f>
        <v/>
      </c>
      <c r="J214" s="4">
        <f>IF(AND($A214="",$B214="",$E214="",$F214=""),"",IF(OR($A214="",$B214="",$E214="",$F214=""),"Preenchimento incompleto",IF($C214="Código não cadastrado","Código não cadastrado",IF(COUNTIFS($A$5:$A$504,$A214,$B$5:$B$504,$B214)&gt;1,"Competência e código duplicados","OK"))))</f>
        <v/>
      </c>
      <c r="K214" s="32" t="n"/>
    </row>
    <row r="215">
      <c r="A215" s="37" t="n"/>
      <c r="B215" s="23" t="n"/>
      <c r="C215" s="27">
        <f>IF($B215="","",IFERROR(VLOOKUP($B215,Premissas!$A$9:$C$108,2,FALSE),"Código não cadastrado"))</f>
        <v/>
      </c>
      <c r="D215" s="24">
        <f>IF($B215="","",IFERROR(VLOOKUP($B215,Premissas!$A$9:$C$108,3,FALSE),""))</f>
        <v/>
      </c>
      <c r="E215" s="38" t="n"/>
      <c r="F215" s="38" t="n"/>
      <c r="G215" s="39">
        <f>IF(OR($E215="",$F215=""),"",$F215-$E215)</f>
        <v/>
      </c>
      <c r="H215" s="30">
        <f>IF(OR($E215="",$F215="",$E215=0),"",IFERROR($G215/$E215,""))</f>
        <v/>
      </c>
      <c r="I215" s="24">
        <f>IF(OR($B215="",$E215="",$F215=""),"",IF(AND($E215=0,$F215=0),"Sem movimento",IF(AND($E215=0,$F215&lt;&gt;0),"Sem base orçada",IF($D215="Despesa",IF($F215&gt;$E215*(1+Premissas!$B$5),"Fora da tolerância",IF($F215&lt;$E215*(1-Premissas!$B$5),"Favorável","Dentro da tolerância")),IF($D215="Receita",IF($F215&lt;$E215*(1-Premissas!$B$5),"Fora da tolerância",IF($F215&gt;$E215*(1+Premissas!$B$5),"Favorável","Dentro da tolerância")),"Verificar cadastro")))))</f>
        <v/>
      </c>
      <c r="J215" s="31">
        <f>IF(AND($A215="",$B215="",$E215="",$F215=""),"",IF(OR($A215="",$B215="",$E215="",$F215=""),"Preenchimento incompleto",IF($C215="Código não cadastrado","Código não cadastrado",IF(COUNTIFS($A$5:$A$504,$A215,$B$5:$B$504,$B215)&gt;1,"Competência e código duplicados","OK"))))</f>
        <v/>
      </c>
      <c r="K215" s="32" t="n"/>
    </row>
    <row r="216">
      <c r="A216" s="37" t="n"/>
      <c r="B216" s="23" t="n"/>
      <c r="C216" s="13">
        <f>IF($B216="","",IFERROR(VLOOKUP($B216,Premissas!$A$9:$C$108,2,FALSE),"Código não cadastrado"))</f>
        <v/>
      </c>
      <c r="D216" s="25">
        <f>IF($B216="","",IFERROR(VLOOKUP($B216,Premissas!$A$9:$C$108,3,FALSE),""))</f>
        <v/>
      </c>
      <c r="E216" s="38" t="n"/>
      <c r="F216" s="38" t="n"/>
      <c r="G216" s="35">
        <f>IF(OR($E216="",$F216=""),"",$F216-$E216)</f>
        <v/>
      </c>
      <c r="H216" s="14">
        <f>IF(OR($E216="",$F216="",$E216=0),"",IFERROR($G216/$E216,""))</f>
        <v/>
      </c>
      <c r="I216" s="25">
        <f>IF(OR($B216="",$E216="",$F216=""),"",IF(AND($E216=0,$F216=0),"Sem movimento",IF(AND($E216=0,$F216&lt;&gt;0),"Sem base orçada",IF($D216="Despesa",IF($F216&gt;$E216*(1+Premissas!$B$5),"Fora da tolerância",IF($F216&lt;$E216*(1-Premissas!$B$5),"Favorável","Dentro da tolerância")),IF($D216="Receita",IF($F216&lt;$E216*(1-Premissas!$B$5),"Fora da tolerância",IF($F216&gt;$E216*(1+Premissas!$B$5),"Favorável","Dentro da tolerância")),"Verificar cadastro")))))</f>
        <v/>
      </c>
      <c r="J216" s="4">
        <f>IF(AND($A216="",$B216="",$E216="",$F216=""),"",IF(OR($A216="",$B216="",$E216="",$F216=""),"Preenchimento incompleto",IF($C216="Código não cadastrado","Código não cadastrado",IF(COUNTIFS($A$5:$A$504,$A216,$B$5:$B$504,$B216)&gt;1,"Competência e código duplicados","OK"))))</f>
        <v/>
      </c>
      <c r="K216" s="32" t="n"/>
    </row>
    <row r="217">
      <c r="A217" s="37" t="n"/>
      <c r="B217" s="23" t="n"/>
      <c r="C217" s="27">
        <f>IF($B217="","",IFERROR(VLOOKUP($B217,Premissas!$A$9:$C$108,2,FALSE),"Código não cadastrado"))</f>
        <v/>
      </c>
      <c r="D217" s="24">
        <f>IF($B217="","",IFERROR(VLOOKUP($B217,Premissas!$A$9:$C$108,3,FALSE),""))</f>
        <v/>
      </c>
      <c r="E217" s="38" t="n"/>
      <c r="F217" s="38" t="n"/>
      <c r="G217" s="39">
        <f>IF(OR($E217="",$F217=""),"",$F217-$E217)</f>
        <v/>
      </c>
      <c r="H217" s="30">
        <f>IF(OR($E217="",$F217="",$E217=0),"",IFERROR($G217/$E217,""))</f>
        <v/>
      </c>
      <c r="I217" s="24">
        <f>IF(OR($B217="",$E217="",$F217=""),"",IF(AND($E217=0,$F217=0),"Sem movimento",IF(AND($E217=0,$F217&lt;&gt;0),"Sem base orçada",IF($D217="Despesa",IF($F217&gt;$E217*(1+Premissas!$B$5),"Fora da tolerância",IF($F217&lt;$E217*(1-Premissas!$B$5),"Favorável","Dentro da tolerância")),IF($D217="Receita",IF($F217&lt;$E217*(1-Premissas!$B$5),"Fora da tolerância",IF($F217&gt;$E217*(1+Premissas!$B$5),"Favorável","Dentro da tolerância")),"Verificar cadastro")))))</f>
        <v/>
      </c>
      <c r="J217" s="31">
        <f>IF(AND($A217="",$B217="",$E217="",$F217=""),"",IF(OR($A217="",$B217="",$E217="",$F217=""),"Preenchimento incompleto",IF($C217="Código não cadastrado","Código não cadastrado",IF(COUNTIFS($A$5:$A$504,$A217,$B$5:$B$504,$B217)&gt;1,"Competência e código duplicados","OK"))))</f>
        <v/>
      </c>
      <c r="K217" s="32" t="n"/>
    </row>
    <row r="218">
      <c r="A218" s="37" t="n"/>
      <c r="B218" s="23" t="n"/>
      <c r="C218" s="13">
        <f>IF($B218="","",IFERROR(VLOOKUP($B218,Premissas!$A$9:$C$108,2,FALSE),"Código não cadastrado"))</f>
        <v/>
      </c>
      <c r="D218" s="25">
        <f>IF($B218="","",IFERROR(VLOOKUP($B218,Premissas!$A$9:$C$108,3,FALSE),""))</f>
        <v/>
      </c>
      <c r="E218" s="38" t="n"/>
      <c r="F218" s="38" t="n"/>
      <c r="G218" s="35">
        <f>IF(OR($E218="",$F218=""),"",$F218-$E218)</f>
        <v/>
      </c>
      <c r="H218" s="14">
        <f>IF(OR($E218="",$F218="",$E218=0),"",IFERROR($G218/$E218,""))</f>
        <v/>
      </c>
      <c r="I218" s="25">
        <f>IF(OR($B218="",$E218="",$F218=""),"",IF(AND($E218=0,$F218=0),"Sem movimento",IF(AND($E218=0,$F218&lt;&gt;0),"Sem base orçada",IF($D218="Despesa",IF($F218&gt;$E218*(1+Premissas!$B$5),"Fora da tolerância",IF($F218&lt;$E218*(1-Premissas!$B$5),"Favorável","Dentro da tolerância")),IF($D218="Receita",IF($F218&lt;$E218*(1-Premissas!$B$5),"Fora da tolerância",IF($F218&gt;$E218*(1+Premissas!$B$5),"Favorável","Dentro da tolerância")),"Verificar cadastro")))))</f>
        <v/>
      </c>
      <c r="J218" s="4">
        <f>IF(AND($A218="",$B218="",$E218="",$F218=""),"",IF(OR($A218="",$B218="",$E218="",$F218=""),"Preenchimento incompleto",IF($C218="Código não cadastrado","Código não cadastrado",IF(COUNTIFS($A$5:$A$504,$A218,$B$5:$B$504,$B218)&gt;1,"Competência e código duplicados","OK"))))</f>
        <v/>
      </c>
      <c r="K218" s="32" t="n"/>
    </row>
    <row r="219">
      <c r="A219" s="37" t="n"/>
      <c r="B219" s="23" t="n"/>
      <c r="C219" s="27">
        <f>IF($B219="","",IFERROR(VLOOKUP($B219,Premissas!$A$9:$C$108,2,FALSE),"Código não cadastrado"))</f>
        <v/>
      </c>
      <c r="D219" s="24">
        <f>IF($B219="","",IFERROR(VLOOKUP($B219,Premissas!$A$9:$C$108,3,FALSE),""))</f>
        <v/>
      </c>
      <c r="E219" s="38" t="n"/>
      <c r="F219" s="38" t="n"/>
      <c r="G219" s="39">
        <f>IF(OR($E219="",$F219=""),"",$F219-$E219)</f>
        <v/>
      </c>
      <c r="H219" s="30">
        <f>IF(OR($E219="",$F219="",$E219=0),"",IFERROR($G219/$E219,""))</f>
        <v/>
      </c>
      <c r="I219" s="24">
        <f>IF(OR($B219="",$E219="",$F219=""),"",IF(AND($E219=0,$F219=0),"Sem movimento",IF(AND($E219=0,$F219&lt;&gt;0),"Sem base orçada",IF($D219="Despesa",IF($F219&gt;$E219*(1+Premissas!$B$5),"Fora da tolerância",IF($F219&lt;$E219*(1-Premissas!$B$5),"Favorável","Dentro da tolerância")),IF($D219="Receita",IF($F219&lt;$E219*(1-Premissas!$B$5),"Fora da tolerância",IF($F219&gt;$E219*(1+Premissas!$B$5),"Favorável","Dentro da tolerância")),"Verificar cadastro")))))</f>
        <v/>
      </c>
      <c r="J219" s="31">
        <f>IF(AND($A219="",$B219="",$E219="",$F219=""),"",IF(OR($A219="",$B219="",$E219="",$F219=""),"Preenchimento incompleto",IF($C219="Código não cadastrado","Código não cadastrado",IF(COUNTIFS($A$5:$A$504,$A219,$B$5:$B$504,$B219)&gt;1,"Competência e código duplicados","OK"))))</f>
        <v/>
      </c>
      <c r="K219" s="32" t="n"/>
    </row>
    <row r="220">
      <c r="A220" s="37" t="n"/>
      <c r="B220" s="23" t="n"/>
      <c r="C220" s="13">
        <f>IF($B220="","",IFERROR(VLOOKUP($B220,Premissas!$A$9:$C$108,2,FALSE),"Código não cadastrado"))</f>
        <v/>
      </c>
      <c r="D220" s="25">
        <f>IF($B220="","",IFERROR(VLOOKUP($B220,Premissas!$A$9:$C$108,3,FALSE),""))</f>
        <v/>
      </c>
      <c r="E220" s="38" t="n"/>
      <c r="F220" s="38" t="n"/>
      <c r="G220" s="35">
        <f>IF(OR($E220="",$F220=""),"",$F220-$E220)</f>
        <v/>
      </c>
      <c r="H220" s="14">
        <f>IF(OR($E220="",$F220="",$E220=0),"",IFERROR($G220/$E220,""))</f>
        <v/>
      </c>
      <c r="I220" s="25">
        <f>IF(OR($B220="",$E220="",$F220=""),"",IF(AND($E220=0,$F220=0),"Sem movimento",IF(AND($E220=0,$F220&lt;&gt;0),"Sem base orçada",IF($D220="Despesa",IF($F220&gt;$E220*(1+Premissas!$B$5),"Fora da tolerância",IF($F220&lt;$E220*(1-Premissas!$B$5),"Favorável","Dentro da tolerância")),IF($D220="Receita",IF($F220&lt;$E220*(1-Premissas!$B$5),"Fora da tolerância",IF($F220&gt;$E220*(1+Premissas!$B$5),"Favorável","Dentro da tolerância")),"Verificar cadastro")))))</f>
        <v/>
      </c>
      <c r="J220" s="4">
        <f>IF(AND($A220="",$B220="",$E220="",$F220=""),"",IF(OR($A220="",$B220="",$E220="",$F220=""),"Preenchimento incompleto",IF($C220="Código não cadastrado","Código não cadastrado",IF(COUNTIFS($A$5:$A$504,$A220,$B$5:$B$504,$B220)&gt;1,"Competência e código duplicados","OK"))))</f>
        <v/>
      </c>
      <c r="K220" s="32" t="n"/>
    </row>
    <row r="221">
      <c r="A221" s="37" t="n"/>
      <c r="B221" s="23" t="n"/>
      <c r="C221" s="27">
        <f>IF($B221="","",IFERROR(VLOOKUP($B221,Premissas!$A$9:$C$108,2,FALSE),"Código não cadastrado"))</f>
        <v/>
      </c>
      <c r="D221" s="24">
        <f>IF($B221="","",IFERROR(VLOOKUP($B221,Premissas!$A$9:$C$108,3,FALSE),""))</f>
        <v/>
      </c>
      <c r="E221" s="38" t="n"/>
      <c r="F221" s="38" t="n"/>
      <c r="G221" s="39">
        <f>IF(OR($E221="",$F221=""),"",$F221-$E221)</f>
        <v/>
      </c>
      <c r="H221" s="30">
        <f>IF(OR($E221="",$F221="",$E221=0),"",IFERROR($G221/$E221,""))</f>
        <v/>
      </c>
      <c r="I221" s="24">
        <f>IF(OR($B221="",$E221="",$F221=""),"",IF(AND($E221=0,$F221=0),"Sem movimento",IF(AND($E221=0,$F221&lt;&gt;0),"Sem base orçada",IF($D221="Despesa",IF($F221&gt;$E221*(1+Premissas!$B$5),"Fora da tolerância",IF($F221&lt;$E221*(1-Premissas!$B$5),"Favorável","Dentro da tolerância")),IF($D221="Receita",IF($F221&lt;$E221*(1-Premissas!$B$5),"Fora da tolerância",IF($F221&gt;$E221*(1+Premissas!$B$5),"Favorável","Dentro da tolerância")),"Verificar cadastro")))))</f>
        <v/>
      </c>
      <c r="J221" s="31">
        <f>IF(AND($A221="",$B221="",$E221="",$F221=""),"",IF(OR($A221="",$B221="",$E221="",$F221=""),"Preenchimento incompleto",IF($C221="Código não cadastrado","Código não cadastrado",IF(COUNTIFS($A$5:$A$504,$A221,$B$5:$B$504,$B221)&gt;1,"Competência e código duplicados","OK"))))</f>
        <v/>
      </c>
      <c r="K221" s="32" t="n"/>
    </row>
    <row r="222">
      <c r="A222" s="37" t="n"/>
      <c r="B222" s="23" t="n"/>
      <c r="C222" s="13">
        <f>IF($B222="","",IFERROR(VLOOKUP($B222,Premissas!$A$9:$C$108,2,FALSE),"Código não cadastrado"))</f>
        <v/>
      </c>
      <c r="D222" s="25">
        <f>IF($B222="","",IFERROR(VLOOKUP($B222,Premissas!$A$9:$C$108,3,FALSE),""))</f>
        <v/>
      </c>
      <c r="E222" s="38" t="n"/>
      <c r="F222" s="38" t="n"/>
      <c r="G222" s="35">
        <f>IF(OR($E222="",$F222=""),"",$F222-$E222)</f>
        <v/>
      </c>
      <c r="H222" s="14">
        <f>IF(OR($E222="",$F222="",$E222=0),"",IFERROR($G222/$E222,""))</f>
        <v/>
      </c>
      <c r="I222" s="25">
        <f>IF(OR($B222="",$E222="",$F222=""),"",IF(AND($E222=0,$F222=0),"Sem movimento",IF(AND($E222=0,$F222&lt;&gt;0),"Sem base orçada",IF($D222="Despesa",IF($F222&gt;$E222*(1+Premissas!$B$5),"Fora da tolerância",IF($F222&lt;$E222*(1-Premissas!$B$5),"Favorável","Dentro da tolerância")),IF($D222="Receita",IF($F222&lt;$E222*(1-Premissas!$B$5),"Fora da tolerância",IF($F222&gt;$E222*(1+Premissas!$B$5),"Favorável","Dentro da tolerância")),"Verificar cadastro")))))</f>
        <v/>
      </c>
      <c r="J222" s="4">
        <f>IF(AND($A222="",$B222="",$E222="",$F222=""),"",IF(OR($A222="",$B222="",$E222="",$F222=""),"Preenchimento incompleto",IF($C222="Código não cadastrado","Código não cadastrado",IF(COUNTIFS($A$5:$A$504,$A222,$B$5:$B$504,$B222)&gt;1,"Competência e código duplicados","OK"))))</f>
        <v/>
      </c>
      <c r="K222" s="32" t="n"/>
    </row>
    <row r="223">
      <c r="A223" s="37" t="n"/>
      <c r="B223" s="23" t="n"/>
      <c r="C223" s="27">
        <f>IF($B223="","",IFERROR(VLOOKUP($B223,Premissas!$A$9:$C$108,2,FALSE),"Código não cadastrado"))</f>
        <v/>
      </c>
      <c r="D223" s="24">
        <f>IF($B223="","",IFERROR(VLOOKUP($B223,Premissas!$A$9:$C$108,3,FALSE),""))</f>
        <v/>
      </c>
      <c r="E223" s="38" t="n"/>
      <c r="F223" s="38" t="n"/>
      <c r="G223" s="39">
        <f>IF(OR($E223="",$F223=""),"",$F223-$E223)</f>
        <v/>
      </c>
      <c r="H223" s="30">
        <f>IF(OR($E223="",$F223="",$E223=0),"",IFERROR($G223/$E223,""))</f>
        <v/>
      </c>
      <c r="I223" s="24">
        <f>IF(OR($B223="",$E223="",$F223=""),"",IF(AND($E223=0,$F223=0),"Sem movimento",IF(AND($E223=0,$F223&lt;&gt;0),"Sem base orçada",IF($D223="Despesa",IF($F223&gt;$E223*(1+Premissas!$B$5),"Fora da tolerância",IF($F223&lt;$E223*(1-Premissas!$B$5),"Favorável","Dentro da tolerância")),IF($D223="Receita",IF($F223&lt;$E223*(1-Premissas!$B$5),"Fora da tolerância",IF($F223&gt;$E223*(1+Premissas!$B$5),"Favorável","Dentro da tolerância")),"Verificar cadastro")))))</f>
        <v/>
      </c>
      <c r="J223" s="31">
        <f>IF(AND($A223="",$B223="",$E223="",$F223=""),"",IF(OR($A223="",$B223="",$E223="",$F223=""),"Preenchimento incompleto",IF($C223="Código não cadastrado","Código não cadastrado",IF(COUNTIFS($A$5:$A$504,$A223,$B$5:$B$504,$B223)&gt;1,"Competência e código duplicados","OK"))))</f>
        <v/>
      </c>
      <c r="K223" s="32" t="n"/>
    </row>
    <row r="224">
      <c r="A224" s="37" t="n"/>
      <c r="B224" s="23" t="n"/>
      <c r="C224" s="13">
        <f>IF($B224="","",IFERROR(VLOOKUP($B224,Premissas!$A$9:$C$108,2,FALSE),"Código não cadastrado"))</f>
        <v/>
      </c>
      <c r="D224" s="25">
        <f>IF($B224="","",IFERROR(VLOOKUP($B224,Premissas!$A$9:$C$108,3,FALSE),""))</f>
        <v/>
      </c>
      <c r="E224" s="38" t="n"/>
      <c r="F224" s="38" t="n"/>
      <c r="G224" s="35">
        <f>IF(OR($E224="",$F224=""),"",$F224-$E224)</f>
        <v/>
      </c>
      <c r="H224" s="14">
        <f>IF(OR($E224="",$F224="",$E224=0),"",IFERROR($G224/$E224,""))</f>
        <v/>
      </c>
      <c r="I224" s="25">
        <f>IF(OR($B224="",$E224="",$F224=""),"",IF(AND($E224=0,$F224=0),"Sem movimento",IF(AND($E224=0,$F224&lt;&gt;0),"Sem base orçada",IF($D224="Despesa",IF($F224&gt;$E224*(1+Premissas!$B$5),"Fora da tolerância",IF($F224&lt;$E224*(1-Premissas!$B$5),"Favorável","Dentro da tolerância")),IF($D224="Receita",IF($F224&lt;$E224*(1-Premissas!$B$5),"Fora da tolerância",IF($F224&gt;$E224*(1+Premissas!$B$5),"Favorável","Dentro da tolerância")),"Verificar cadastro")))))</f>
        <v/>
      </c>
      <c r="J224" s="4">
        <f>IF(AND($A224="",$B224="",$E224="",$F224=""),"",IF(OR($A224="",$B224="",$E224="",$F224=""),"Preenchimento incompleto",IF($C224="Código não cadastrado","Código não cadastrado",IF(COUNTIFS($A$5:$A$504,$A224,$B$5:$B$504,$B224)&gt;1,"Competência e código duplicados","OK"))))</f>
        <v/>
      </c>
      <c r="K224" s="32" t="n"/>
    </row>
    <row r="225">
      <c r="A225" s="37" t="n"/>
      <c r="B225" s="23" t="n"/>
      <c r="C225" s="27">
        <f>IF($B225="","",IFERROR(VLOOKUP($B225,Premissas!$A$9:$C$108,2,FALSE),"Código não cadastrado"))</f>
        <v/>
      </c>
      <c r="D225" s="24">
        <f>IF($B225="","",IFERROR(VLOOKUP($B225,Premissas!$A$9:$C$108,3,FALSE),""))</f>
        <v/>
      </c>
      <c r="E225" s="38" t="n"/>
      <c r="F225" s="38" t="n"/>
      <c r="G225" s="39">
        <f>IF(OR($E225="",$F225=""),"",$F225-$E225)</f>
        <v/>
      </c>
      <c r="H225" s="30">
        <f>IF(OR($E225="",$F225="",$E225=0),"",IFERROR($G225/$E225,""))</f>
        <v/>
      </c>
      <c r="I225" s="24">
        <f>IF(OR($B225="",$E225="",$F225=""),"",IF(AND($E225=0,$F225=0),"Sem movimento",IF(AND($E225=0,$F225&lt;&gt;0),"Sem base orçada",IF($D225="Despesa",IF($F225&gt;$E225*(1+Premissas!$B$5),"Fora da tolerância",IF($F225&lt;$E225*(1-Premissas!$B$5),"Favorável","Dentro da tolerância")),IF($D225="Receita",IF($F225&lt;$E225*(1-Premissas!$B$5),"Fora da tolerância",IF($F225&gt;$E225*(1+Premissas!$B$5),"Favorável","Dentro da tolerância")),"Verificar cadastro")))))</f>
        <v/>
      </c>
      <c r="J225" s="31">
        <f>IF(AND($A225="",$B225="",$E225="",$F225=""),"",IF(OR($A225="",$B225="",$E225="",$F225=""),"Preenchimento incompleto",IF($C225="Código não cadastrado","Código não cadastrado",IF(COUNTIFS($A$5:$A$504,$A225,$B$5:$B$504,$B225)&gt;1,"Competência e código duplicados","OK"))))</f>
        <v/>
      </c>
      <c r="K225" s="32" t="n"/>
    </row>
    <row r="226">
      <c r="A226" s="37" t="n"/>
      <c r="B226" s="23" t="n"/>
      <c r="C226" s="13">
        <f>IF($B226="","",IFERROR(VLOOKUP($B226,Premissas!$A$9:$C$108,2,FALSE),"Código não cadastrado"))</f>
        <v/>
      </c>
      <c r="D226" s="25">
        <f>IF($B226="","",IFERROR(VLOOKUP($B226,Premissas!$A$9:$C$108,3,FALSE),""))</f>
        <v/>
      </c>
      <c r="E226" s="38" t="n"/>
      <c r="F226" s="38" t="n"/>
      <c r="G226" s="35">
        <f>IF(OR($E226="",$F226=""),"",$F226-$E226)</f>
        <v/>
      </c>
      <c r="H226" s="14">
        <f>IF(OR($E226="",$F226="",$E226=0),"",IFERROR($G226/$E226,""))</f>
        <v/>
      </c>
      <c r="I226" s="25">
        <f>IF(OR($B226="",$E226="",$F226=""),"",IF(AND($E226=0,$F226=0),"Sem movimento",IF(AND($E226=0,$F226&lt;&gt;0),"Sem base orçada",IF($D226="Despesa",IF($F226&gt;$E226*(1+Premissas!$B$5),"Fora da tolerância",IF($F226&lt;$E226*(1-Premissas!$B$5),"Favorável","Dentro da tolerância")),IF($D226="Receita",IF($F226&lt;$E226*(1-Premissas!$B$5),"Fora da tolerância",IF($F226&gt;$E226*(1+Premissas!$B$5),"Favorável","Dentro da tolerância")),"Verificar cadastro")))))</f>
        <v/>
      </c>
      <c r="J226" s="4">
        <f>IF(AND($A226="",$B226="",$E226="",$F226=""),"",IF(OR($A226="",$B226="",$E226="",$F226=""),"Preenchimento incompleto",IF($C226="Código não cadastrado","Código não cadastrado",IF(COUNTIFS($A$5:$A$504,$A226,$B$5:$B$504,$B226)&gt;1,"Competência e código duplicados","OK"))))</f>
        <v/>
      </c>
      <c r="K226" s="32" t="n"/>
    </row>
    <row r="227">
      <c r="A227" s="37" t="n"/>
      <c r="B227" s="23" t="n"/>
      <c r="C227" s="27">
        <f>IF($B227="","",IFERROR(VLOOKUP($B227,Premissas!$A$9:$C$108,2,FALSE),"Código não cadastrado"))</f>
        <v/>
      </c>
      <c r="D227" s="24">
        <f>IF($B227="","",IFERROR(VLOOKUP($B227,Premissas!$A$9:$C$108,3,FALSE),""))</f>
        <v/>
      </c>
      <c r="E227" s="38" t="n"/>
      <c r="F227" s="38" t="n"/>
      <c r="G227" s="39">
        <f>IF(OR($E227="",$F227=""),"",$F227-$E227)</f>
        <v/>
      </c>
      <c r="H227" s="30">
        <f>IF(OR($E227="",$F227="",$E227=0),"",IFERROR($G227/$E227,""))</f>
        <v/>
      </c>
      <c r="I227" s="24">
        <f>IF(OR($B227="",$E227="",$F227=""),"",IF(AND($E227=0,$F227=0),"Sem movimento",IF(AND($E227=0,$F227&lt;&gt;0),"Sem base orçada",IF($D227="Despesa",IF($F227&gt;$E227*(1+Premissas!$B$5),"Fora da tolerância",IF($F227&lt;$E227*(1-Premissas!$B$5),"Favorável","Dentro da tolerância")),IF($D227="Receita",IF($F227&lt;$E227*(1-Premissas!$B$5),"Fora da tolerância",IF($F227&gt;$E227*(1+Premissas!$B$5),"Favorável","Dentro da tolerância")),"Verificar cadastro")))))</f>
        <v/>
      </c>
      <c r="J227" s="31">
        <f>IF(AND($A227="",$B227="",$E227="",$F227=""),"",IF(OR($A227="",$B227="",$E227="",$F227=""),"Preenchimento incompleto",IF($C227="Código não cadastrado","Código não cadastrado",IF(COUNTIFS($A$5:$A$504,$A227,$B$5:$B$504,$B227)&gt;1,"Competência e código duplicados","OK"))))</f>
        <v/>
      </c>
      <c r="K227" s="32" t="n"/>
    </row>
    <row r="228">
      <c r="A228" s="37" t="n"/>
      <c r="B228" s="23" t="n"/>
      <c r="C228" s="13">
        <f>IF($B228="","",IFERROR(VLOOKUP($B228,Premissas!$A$9:$C$108,2,FALSE),"Código não cadastrado"))</f>
        <v/>
      </c>
      <c r="D228" s="25">
        <f>IF($B228="","",IFERROR(VLOOKUP($B228,Premissas!$A$9:$C$108,3,FALSE),""))</f>
        <v/>
      </c>
      <c r="E228" s="38" t="n"/>
      <c r="F228" s="38" t="n"/>
      <c r="G228" s="35">
        <f>IF(OR($E228="",$F228=""),"",$F228-$E228)</f>
        <v/>
      </c>
      <c r="H228" s="14">
        <f>IF(OR($E228="",$F228="",$E228=0),"",IFERROR($G228/$E228,""))</f>
        <v/>
      </c>
      <c r="I228" s="25">
        <f>IF(OR($B228="",$E228="",$F228=""),"",IF(AND($E228=0,$F228=0),"Sem movimento",IF(AND($E228=0,$F228&lt;&gt;0),"Sem base orçada",IF($D228="Despesa",IF($F228&gt;$E228*(1+Premissas!$B$5),"Fora da tolerância",IF($F228&lt;$E228*(1-Premissas!$B$5),"Favorável","Dentro da tolerância")),IF($D228="Receita",IF($F228&lt;$E228*(1-Premissas!$B$5),"Fora da tolerância",IF($F228&gt;$E228*(1+Premissas!$B$5),"Favorável","Dentro da tolerância")),"Verificar cadastro")))))</f>
        <v/>
      </c>
      <c r="J228" s="4">
        <f>IF(AND($A228="",$B228="",$E228="",$F228=""),"",IF(OR($A228="",$B228="",$E228="",$F228=""),"Preenchimento incompleto",IF($C228="Código não cadastrado","Código não cadastrado",IF(COUNTIFS($A$5:$A$504,$A228,$B$5:$B$504,$B228)&gt;1,"Competência e código duplicados","OK"))))</f>
        <v/>
      </c>
      <c r="K228" s="32" t="n"/>
    </row>
    <row r="229">
      <c r="A229" s="37" t="n"/>
      <c r="B229" s="23" t="n"/>
      <c r="C229" s="27">
        <f>IF($B229="","",IFERROR(VLOOKUP($B229,Premissas!$A$9:$C$108,2,FALSE),"Código não cadastrado"))</f>
        <v/>
      </c>
      <c r="D229" s="24">
        <f>IF($B229="","",IFERROR(VLOOKUP($B229,Premissas!$A$9:$C$108,3,FALSE),""))</f>
        <v/>
      </c>
      <c r="E229" s="38" t="n"/>
      <c r="F229" s="38" t="n"/>
      <c r="G229" s="39">
        <f>IF(OR($E229="",$F229=""),"",$F229-$E229)</f>
        <v/>
      </c>
      <c r="H229" s="30">
        <f>IF(OR($E229="",$F229="",$E229=0),"",IFERROR($G229/$E229,""))</f>
        <v/>
      </c>
      <c r="I229" s="24">
        <f>IF(OR($B229="",$E229="",$F229=""),"",IF(AND($E229=0,$F229=0),"Sem movimento",IF(AND($E229=0,$F229&lt;&gt;0),"Sem base orçada",IF($D229="Despesa",IF($F229&gt;$E229*(1+Premissas!$B$5),"Fora da tolerância",IF($F229&lt;$E229*(1-Premissas!$B$5),"Favorável","Dentro da tolerância")),IF($D229="Receita",IF($F229&lt;$E229*(1-Premissas!$B$5),"Fora da tolerância",IF($F229&gt;$E229*(1+Premissas!$B$5),"Favorável","Dentro da tolerância")),"Verificar cadastro")))))</f>
        <v/>
      </c>
      <c r="J229" s="31">
        <f>IF(AND($A229="",$B229="",$E229="",$F229=""),"",IF(OR($A229="",$B229="",$E229="",$F229=""),"Preenchimento incompleto",IF($C229="Código não cadastrado","Código não cadastrado",IF(COUNTIFS($A$5:$A$504,$A229,$B$5:$B$504,$B229)&gt;1,"Competência e código duplicados","OK"))))</f>
        <v/>
      </c>
      <c r="K229" s="32" t="n"/>
    </row>
    <row r="230">
      <c r="A230" s="37" t="n"/>
      <c r="B230" s="23" t="n"/>
      <c r="C230" s="13">
        <f>IF($B230="","",IFERROR(VLOOKUP($B230,Premissas!$A$9:$C$108,2,FALSE),"Código não cadastrado"))</f>
        <v/>
      </c>
      <c r="D230" s="25">
        <f>IF($B230="","",IFERROR(VLOOKUP($B230,Premissas!$A$9:$C$108,3,FALSE),""))</f>
        <v/>
      </c>
      <c r="E230" s="38" t="n"/>
      <c r="F230" s="38" t="n"/>
      <c r="G230" s="35">
        <f>IF(OR($E230="",$F230=""),"",$F230-$E230)</f>
        <v/>
      </c>
      <c r="H230" s="14">
        <f>IF(OR($E230="",$F230="",$E230=0),"",IFERROR($G230/$E230,""))</f>
        <v/>
      </c>
      <c r="I230" s="25">
        <f>IF(OR($B230="",$E230="",$F230=""),"",IF(AND($E230=0,$F230=0),"Sem movimento",IF(AND($E230=0,$F230&lt;&gt;0),"Sem base orçada",IF($D230="Despesa",IF($F230&gt;$E230*(1+Premissas!$B$5),"Fora da tolerância",IF($F230&lt;$E230*(1-Premissas!$B$5),"Favorável","Dentro da tolerância")),IF($D230="Receita",IF($F230&lt;$E230*(1-Premissas!$B$5),"Fora da tolerância",IF($F230&gt;$E230*(1+Premissas!$B$5),"Favorável","Dentro da tolerância")),"Verificar cadastro")))))</f>
        <v/>
      </c>
      <c r="J230" s="4">
        <f>IF(AND($A230="",$B230="",$E230="",$F230=""),"",IF(OR($A230="",$B230="",$E230="",$F230=""),"Preenchimento incompleto",IF($C230="Código não cadastrado","Código não cadastrado",IF(COUNTIFS($A$5:$A$504,$A230,$B$5:$B$504,$B230)&gt;1,"Competência e código duplicados","OK"))))</f>
        <v/>
      </c>
      <c r="K230" s="32" t="n"/>
    </row>
    <row r="231">
      <c r="A231" s="37" t="n"/>
      <c r="B231" s="23" t="n"/>
      <c r="C231" s="27">
        <f>IF($B231="","",IFERROR(VLOOKUP($B231,Premissas!$A$9:$C$108,2,FALSE),"Código não cadastrado"))</f>
        <v/>
      </c>
      <c r="D231" s="24">
        <f>IF($B231="","",IFERROR(VLOOKUP($B231,Premissas!$A$9:$C$108,3,FALSE),""))</f>
        <v/>
      </c>
      <c r="E231" s="38" t="n"/>
      <c r="F231" s="38" t="n"/>
      <c r="G231" s="39">
        <f>IF(OR($E231="",$F231=""),"",$F231-$E231)</f>
        <v/>
      </c>
      <c r="H231" s="30">
        <f>IF(OR($E231="",$F231="",$E231=0),"",IFERROR($G231/$E231,""))</f>
        <v/>
      </c>
      <c r="I231" s="24">
        <f>IF(OR($B231="",$E231="",$F231=""),"",IF(AND($E231=0,$F231=0),"Sem movimento",IF(AND($E231=0,$F231&lt;&gt;0),"Sem base orçada",IF($D231="Despesa",IF($F231&gt;$E231*(1+Premissas!$B$5),"Fora da tolerância",IF($F231&lt;$E231*(1-Premissas!$B$5),"Favorável","Dentro da tolerância")),IF($D231="Receita",IF($F231&lt;$E231*(1-Premissas!$B$5),"Fora da tolerância",IF($F231&gt;$E231*(1+Premissas!$B$5),"Favorável","Dentro da tolerância")),"Verificar cadastro")))))</f>
        <v/>
      </c>
      <c r="J231" s="31">
        <f>IF(AND($A231="",$B231="",$E231="",$F231=""),"",IF(OR($A231="",$B231="",$E231="",$F231=""),"Preenchimento incompleto",IF($C231="Código não cadastrado","Código não cadastrado",IF(COUNTIFS($A$5:$A$504,$A231,$B$5:$B$504,$B231)&gt;1,"Competência e código duplicados","OK"))))</f>
        <v/>
      </c>
      <c r="K231" s="32" t="n"/>
    </row>
    <row r="232">
      <c r="A232" s="37" t="n"/>
      <c r="B232" s="23" t="n"/>
      <c r="C232" s="13">
        <f>IF($B232="","",IFERROR(VLOOKUP($B232,Premissas!$A$9:$C$108,2,FALSE),"Código não cadastrado"))</f>
        <v/>
      </c>
      <c r="D232" s="25">
        <f>IF($B232="","",IFERROR(VLOOKUP($B232,Premissas!$A$9:$C$108,3,FALSE),""))</f>
        <v/>
      </c>
      <c r="E232" s="38" t="n"/>
      <c r="F232" s="38" t="n"/>
      <c r="G232" s="35">
        <f>IF(OR($E232="",$F232=""),"",$F232-$E232)</f>
        <v/>
      </c>
      <c r="H232" s="14">
        <f>IF(OR($E232="",$F232="",$E232=0),"",IFERROR($G232/$E232,""))</f>
        <v/>
      </c>
      <c r="I232" s="25">
        <f>IF(OR($B232="",$E232="",$F232=""),"",IF(AND($E232=0,$F232=0),"Sem movimento",IF(AND($E232=0,$F232&lt;&gt;0),"Sem base orçada",IF($D232="Despesa",IF($F232&gt;$E232*(1+Premissas!$B$5),"Fora da tolerância",IF($F232&lt;$E232*(1-Premissas!$B$5),"Favorável","Dentro da tolerância")),IF($D232="Receita",IF($F232&lt;$E232*(1-Premissas!$B$5),"Fora da tolerância",IF($F232&gt;$E232*(1+Premissas!$B$5),"Favorável","Dentro da tolerância")),"Verificar cadastro")))))</f>
        <v/>
      </c>
      <c r="J232" s="4">
        <f>IF(AND($A232="",$B232="",$E232="",$F232=""),"",IF(OR($A232="",$B232="",$E232="",$F232=""),"Preenchimento incompleto",IF($C232="Código não cadastrado","Código não cadastrado",IF(COUNTIFS($A$5:$A$504,$A232,$B$5:$B$504,$B232)&gt;1,"Competência e código duplicados","OK"))))</f>
        <v/>
      </c>
      <c r="K232" s="32" t="n"/>
    </row>
    <row r="233">
      <c r="A233" s="37" t="n"/>
      <c r="B233" s="23" t="n"/>
      <c r="C233" s="27">
        <f>IF($B233="","",IFERROR(VLOOKUP($B233,Premissas!$A$9:$C$108,2,FALSE),"Código não cadastrado"))</f>
        <v/>
      </c>
      <c r="D233" s="24">
        <f>IF($B233="","",IFERROR(VLOOKUP($B233,Premissas!$A$9:$C$108,3,FALSE),""))</f>
        <v/>
      </c>
      <c r="E233" s="38" t="n"/>
      <c r="F233" s="38" t="n"/>
      <c r="G233" s="39">
        <f>IF(OR($E233="",$F233=""),"",$F233-$E233)</f>
        <v/>
      </c>
      <c r="H233" s="30">
        <f>IF(OR($E233="",$F233="",$E233=0),"",IFERROR($G233/$E233,""))</f>
        <v/>
      </c>
      <c r="I233" s="24">
        <f>IF(OR($B233="",$E233="",$F233=""),"",IF(AND($E233=0,$F233=0),"Sem movimento",IF(AND($E233=0,$F233&lt;&gt;0),"Sem base orçada",IF($D233="Despesa",IF($F233&gt;$E233*(1+Premissas!$B$5),"Fora da tolerância",IF($F233&lt;$E233*(1-Premissas!$B$5),"Favorável","Dentro da tolerância")),IF($D233="Receita",IF($F233&lt;$E233*(1-Premissas!$B$5),"Fora da tolerância",IF($F233&gt;$E233*(1+Premissas!$B$5),"Favorável","Dentro da tolerância")),"Verificar cadastro")))))</f>
        <v/>
      </c>
      <c r="J233" s="31">
        <f>IF(AND($A233="",$B233="",$E233="",$F233=""),"",IF(OR($A233="",$B233="",$E233="",$F233=""),"Preenchimento incompleto",IF($C233="Código não cadastrado","Código não cadastrado",IF(COUNTIFS($A$5:$A$504,$A233,$B$5:$B$504,$B233)&gt;1,"Competência e código duplicados","OK"))))</f>
        <v/>
      </c>
      <c r="K233" s="32" t="n"/>
    </row>
    <row r="234">
      <c r="A234" s="37" t="n"/>
      <c r="B234" s="23" t="n"/>
      <c r="C234" s="13">
        <f>IF($B234="","",IFERROR(VLOOKUP($B234,Premissas!$A$9:$C$108,2,FALSE),"Código não cadastrado"))</f>
        <v/>
      </c>
      <c r="D234" s="25">
        <f>IF($B234="","",IFERROR(VLOOKUP($B234,Premissas!$A$9:$C$108,3,FALSE),""))</f>
        <v/>
      </c>
      <c r="E234" s="38" t="n"/>
      <c r="F234" s="38" t="n"/>
      <c r="G234" s="35">
        <f>IF(OR($E234="",$F234=""),"",$F234-$E234)</f>
        <v/>
      </c>
      <c r="H234" s="14">
        <f>IF(OR($E234="",$F234="",$E234=0),"",IFERROR($G234/$E234,""))</f>
        <v/>
      </c>
      <c r="I234" s="25">
        <f>IF(OR($B234="",$E234="",$F234=""),"",IF(AND($E234=0,$F234=0),"Sem movimento",IF(AND($E234=0,$F234&lt;&gt;0),"Sem base orçada",IF($D234="Despesa",IF($F234&gt;$E234*(1+Premissas!$B$5),"Fora da tolerância",IF($F234&lt;$E234*(1-Premissas!$B$5),"Favorável","Dentro da tolerância")),IF($D234="Receita",IF($F234&lt;$E234*(1-Premissas!$B$5),"Fora da tolerância",IF($F234&gt;$E234*(1+Premissas!$B$5),"Favorável","Dentro da tolerância")),"Verificar cadastro")))))</f>
        <v/>
      </c>
      <c r="J234" s="4">
        <f>IF(AND($A234="",$B234="",$E234="",$F234=""),"",IF(OR($A234="",$B234="",$E234="",$F234=""),"Preenchimento incompleto",IF($C234="Código não cadastrado","Código não cadastrado",IF(COUNTIFS($A$5:$A$504,$A234,$B$5:$B$504,$B234)&gt;1,"Competência e código duplicados","OK"))))</f>
        <v/>
      </c>
      <c r="K234" s="32" t="n"/>
    </row>
    <row r="235">
      <c r="A235" s="37" t="n"/>
      <c r="B235" s="23" t="n"/>
      <c r="C235" s="27">
        <f>IF($B235="","",IFERROR(VLOOKUP($B235,Premissas!$A$9:$C$108,2,FALSE),"Código não cadastrado"))</f>
        <v/>
      </c>
      <c r="D235" s="24">
        <f>IF($B235="","",IFERROR(VLOOKUP($B235,Premissas!$A$9:$C$108,3,FALSE),""))</f>
        <v/>
      </c>
      <c r="E235" s="38" t="n"/>
      <c r="F235" s="38" t="n"/>
      <c r="G235" s="39">
        <f>IF(OR($E235="",$F235=""),"",$F235-$E235)</f>
        <v/>
      </c>
      <c r="H235" s="30">
        <f>IF(OR($E235="",$F235="",$E235=0),"",IFERROR($G235/$E235,""))</f>
        <v/>
      </c>
      <c r="I235" s="24">
        <f>IF(OR($B235="",$E235="",$F235=""),"",IF(AND($E235=0,$F235=0),"Sem movimento",IF(AND($E235=0,$F235&lt;&gt;0),"Sem base orçada",IF($D235="Despesa",IF($F235&gt;$E235*(1+Premissas!$B$5),"Fora da tolerância",IF($F235&lt;$E235*(1-Premissas!$B$5),"Favorável","Dentro da tolerância")),IF($D235="Receita",IF($F235&lt;$E235*(1-Premissas!$B$5),"Fora da tolerância",IF($F235&gt;$E235*(1+Premissas!$B$5),"Favorável","Dentro da tolerância")),"Verificar cadastro")))))</f>
        <v/>
      </c>
      <c r="J235" s="31">
        <f>IF(AND($A235="",$B235="",$E235="",$F235=""),"",IF(OR($A235="",$B235="",$E235="",$F235=""),"Preenchimento incompleto",IF($C235="Código não cadastrado","Código não cadastrado",IF(COUNTIFS($A$5:$A$504,$A235,$B$5:$B$504,$B235)&gt;1,"Competência e código duplicados","OK"))))</f>
        <v/>
      </c>
      <c r="K235" s="32" t="n"/>
    </row>
    <row r="236">
      <c r="A236" s="37" t="n"/>
      <c r="B236" s="23" t="n"/>
      <c r="C236" s="13">
        <f>IF($B236="","",IFERROR(VLOOKUP($B236,Premissas!$A$9:$C$108,2,FALSE),"Código não cadastrado"))</f>
        <v/>
      </c>
      <c r="D236" s="25">
        <f>IF($B236="","",IFERROR(VLOOKUP($B236,Premissas!$A$9:$C$108,3,FALSE),""))</f>
        <v/>
      </c>
      <c r="E236" s="38" t="n"/>
      <c r="F236" s="38" t="n"/>
      <c r="G236" s="35">
        <f>IF(OR($E236="",$F236=""),"",$F236-$E236)</f>
        <v/>
      </c>
      <c r="H236" s="14">
        <f>IF(OR($E236="",$F236="",$E236=0),"",IFERROR($G236/$E236,""))</f>
        <v/>
      </c>
      <c r="I236" s="25">
        <f>IF(OR($B236="",$E236="",$F236=""),"",IF(AND($E236=0,$F236=0),"Sem movimento",IF(AND($E236=0,$F236&lt;&gt;0),"Sem base orçada",IF($D236="Despesa",IF($F236&gt;$E236*(1+Premissas!$B$5),"Fora da tolerância",IF($F236&lt;$E236*(1-Premissas!$B$5),"Favorável","Dentro da tolerância")),IF($D236="Receita",IF($F236&lt;$E236*(1-Premissas!$B$5),"Fora da tolerância",IF($F236&gt;$E236*(1+Premissas!$B$5),"Favorável","Dentro da tolerância")),"Verificar cadastro")))))</f>
        <v/>
      </c>
      <c r="J236" s="4">
        <f>IF(AND($A236="",$B236="",$E236="",$F236=""),"",IF(OR($A236="",$B236="",$E236="",$F236=""),"Preenchimento incompleto",IF($C236="Código não cadastrado","Código não cadastrado",IF(COUNTIFS($A$5:$A$504,$A236,$B$5:$B$504,$B236)&gt;1,"Competência e código duplicados","OK"))))</f>
        <v/>
      </c>
      <c r="K236" s="32" t="n"/>
    </row>
    <row r="237">
      <c r="A237" s="37" t="n"/>
      <c r="B237" s="23" t="n"/>
      <c r="C237" s="27">
        <f>IF($B237="","",IFERROR(VLOOKUP($B237,Premissas!$A$9:$C$108,2,FALSE),"Código não cadastrado"))</f>
        <v/>
      </c>
      <c r="D237" s="24">
        <f>IF($B237="","",IFERROR(VLOOKUP($B237,Premissas!$A$9:$C$108,3,FALSE),""))</f>
        <v/>
      </c>
      <c r="E237" s="38" t="n"/>
      <c r="F237" s="38" t="n"/>
      <c r="G237" s="39">
        <f>IF(OR($E237="",$F237=""),"",$F237-$E237)</f>
        <v/>
      </c>
      <c r="H237" s="30">
        <f>IF(OR($E237="",$F237="",$E237=0),"",IFERROR($G237/$E237,""))</f>
        <v/>
      </c>
      <c r="I237" s="24">
        <f>IF(OR($B237="",$E237="",$F237=""),"",IF(AND($E237=0,$F237=0),"Sem movimento",IF(AND($E237=0,$F237&lt;&gt;0),"Sem base orçada",IF($D237="Despesa",IF($F237&gt;$E237*(1+Premissas!$B$5),"Fora da tolerância",IF($F237&lt;$E237*(1-Premissas!$B$5),"Favorável","Dentro da tolerância")),IF($D237="Receita",IF($F237&lt;$E237*(1-Premissas!$B$5),"Fora da tolerância",IF($F237&gt;$E237*(1+Premissas!$B$5),"Favorável","Dentro da tolerância")),"Verificar cadastro")))))</f>
        <v/>
      </c>
      <c r="J237" s="31">
        <f>IF(AND($A237="",$B237="",$E237="",$F237=""),"",IF(OR($A237="",$B237="",$E237="",$F237=""),"Preenchimento incompleto",IF($C237="Código não cadastrado","Código não cadastrado",IF(COUNTIFS($A$5:$A$504,$A237,$B$5:$B$504,$B237)&gt;1,"Competência e código duplicados","OK"))))</f>
        <v/>
      </c>
      <c r="K237" s="32" t="n"/>
    </row>
    <row r="238">
      <c r="A238" s="37" t="n"/>
      <c r="B238" s="23" t="n"/>
      <c r="C238" s="13">
        <f>IF($B238="","",IFERROR(VLOOKUP($B238,Premissas!$A$9:$C$108,2,FALSE),"Código não cadastrado"))</f>
        <v/>
      </c>
      <c r="D238" s="25">
        <f>IF($B238="","",IFERROR(VLOOKUP($B238,Premissas!$A$9:$C$108,3,FALSE),""))</f>
        <v/>
      </c>
      <c r="E238" s="38" t="n"/>
      <c r="F238" s="38" t="n"/>
      <c r="G238" s="35">
        <f>IF(OR($E238="",$F238=""),"",$F238-$E238)</f>
        <v/>
      </c>
      <c r="H238" s="14">
        <f>IF(OR($E238="",$F238="",$E238=0),"",IFERROR($G238/$E238,""))</f>
        <v/>
      </c>
      <c r="I238" s="25">
        <f>IF(OR($B238="",$E238="",$F238=""),"",IF(AND($E238=0,$F238=0),"Sem movimento",IF(AND($E238=0,$F238&lt;&gt;0),"Sem base orçada",IF($D238="Despesa",IF($F238&gt;$E238*(1+Premissas!$B$5),"Fora da tolerância",IF($F238&lt;$E238*(1-Premissas!$B$5),"Favorável","Dentro da tolerância")),IF($D238="Receita",IF($F238&lt;$E238*(1-Premissas!$B$5),"Fora da tolerância",IF($F238&gt;$E238*(1+Premissas!$B$5),"Favorável","Dentro da tolerância")),"Verificar cadastro")))))</f>
        <v/>
      </c>
      <c r="J238" s="4">
        <f>IF(AND($A238="",$B238="",$E238="",$F238=""),"",IF(OR($A238="",$B238="",$E238="",$F238=""),"Preenchimento incompleto",IF($C238="Código não cadastrado","Código não cadastrado",IF(COUNTIFS($A$5:$A$504,$A238,$B$5:$B$504,$B238)&gt;1,"Competência e código duplicados","OK"))))</f>
        <v/>
      </c>
      <c r="K238" s="32" t="n"/>
    </row>
    <row r="239">
      <c r="A239" s="37" t="n"/>
      <c r="B239" s="23" t="n"/>
      <c r="C239" s="27">
        <f>IF($B239="","",IFERROR(VLOOKUP($B239,Premissas!$A$9:$C$108,2,FALSE),"Código não cadastrado"))</f>
        <v/>
      </c>
      <c r="D239" s="24">
        <f>IF($B239="","",IFERROR(VLOOKUP($B239,Premissas!$A$9:$C$108,3,FALSE),""))</f>
        <v/>
      </c>
      <c r="E239" s="38" t="n"/>
      <c r="F239" s="38" t="n"/>
      <c r="G239" s="39">
        <f>IF(OR($E239="",$F239=""),"",$F239-$E239)</f>
        <v/>
      </c>
      <c r="H239" s="30">
        <f>IF(OR($E239="",$F239="",$E239=0),"",IFERROR($G239/$E239,""))</f>
        <v/>
      </c>
      <c r="I239" s="24">
        <f>IF(OR($B239="",$E239="",$F239=""),"",IF(AND($E239=0,$F239=0),"Sem movimento",IF(AND($E239=0,$F239&lt;&gt;0),"Sem base orçada",IF($D239="Despesa",IF($F239&gt;$E239*(1+Premissas!$B$5),"Fora da tolerância",IF($F239&lt;$E239*(1-Premissas!$B$5),"Favorável","Dentro da tolerância")),IF($D239="Receita",IF($F239&lt;$E239*(1-Premissas!$B$5),"Fora da tolerância",IF($F239&gt;$E239*(1+Premissas!$B$5),"Favorável","Dentro da tolerância")),"Verificar cadastro")))))</f>
        <v/>
      </c>
      <c r="J239" s="31">
        <f>IF(AND($A239="",$B239="",$E239="",$F239=""),"",IF(OR($A239="",$B239="",$E239="",$F239=""),"Preenchimento incompleto",IF($C239="Código não cadastrado","Código não cadastrado",IF(COUNTIFS($A$5:$A$504,$A239,$B$5:$B$504,$B239)&gt;1,"Competência e código duplicados","OK"))))</f>
        <v/>
      </c>
      <c r="K239" s="32" t="n"/>
    </row>
    <row r="240">
      <c r="A240" s="37" t="n"/>
      <c r="B240" s="23" t="n"/>
      <c r="C240" s="13">
        <f>IF($B240="","",IFERROR(VLOOKUP($B240,Premissas!$A$9:$C$108,2,FALSE),"Código não cadastrado"))</f>
        <v/>
      </c>
      <c r="D240" s="25">
        <f>IF($B240="","",IFERROR(VLOOKUP($B240,Premissas!$A$9:$C$108,3,FALSE),""))</f>
        <v/>
      </c>
      <c r="E240" s="38" t="n"/>
      <c r="F240" s="38" t="n"/>
      <c r="G240" s="35">
        <f>IF(OR($E240="",$F240=""),"",$F240-$E240)</f>
        <v/>
      </c>
      <c r="H240" s="14">
        <f>IF(OR($E240="",$F240="",$E240=0),"",IFERROR($G240/$E240,""))</f>
        <v/>
      </c>
      <c r="I240" s="25">
        <f>IF(OR($B240="",$E240="",$F240=""),"",IF(AND($E240=0,$F240=0),"Sem movimento",IF(AND($E240=0,$F240&lt;&gt;0),"Sem base orçada",IF($D240="Despesa",IF($F240&gt;$E240*(1+Premissas!$B$5),"Fora da tolerância",IF($F240&lt;$E240*(1-Premissas!$B$5),"Favorável","Dentro da tolerância")),IF($D240="Receita",IF($F240&lt;$E240*(1-Premissas!$B$5),"Fora da tolerância",IF($F240&gt;$E240*(1+Premissas!$B$5),"Favorável","Dentro da tolerância")),"Verificar cadastro")))))</f>
        <v/>
      </c>
      <c r="J240" s="4">
        <f>IF(AND($A240="",$B240="",$E240="",$F240=""),"",IF(OR($A240="",$B240="",$E240="",$F240=""),"Preenchimento incompleto",IF($C240="Código não cadastrado","Código não cadastrado",IF(COUNTIFS($A$5:$A$504,$A240,$B$5:$B$504,$B240)&gt;1,"Competência e código duplicados","OK"))))</f>
        <v/>
      </c>
      <c r="K240" s="32" t="n"/>
    </row>
    <row r="241">
      <c r="A241" s="37" t="n"/>
      <c r="B241" s="23" t="n"/>
      <c r="C241" s="27">
        <f>IF($B241="","",IFERROR(VLOOKUP($B241,Premissas!$A$9:$C$108,2,FALSE),"Código não cadastrado"))</f>
        <v/>
      </c>
      <c r="D241" s="24">
        <f>IF($B241="","",IFERROR(VLOOKUP($B241,Premissas!$A$9:$C$108,3,FALSE),""))</f>
        <v/>
      </c>
      <c r="E241" s="38" t="n"/>
      <c r="F241" s="38" t="n"/>
      <c r="G241" s="39">
        <f>IF(OR($E241="",$F241=""),"",$F241-$E241)</f>
        <v/>
      </c>
      <c r="H241" s="30">
        <f>IF(OR($E241="",$F241="",$E241=0),"",IFERROR($G241/$E241,""))</f>
        <v/>
      </c>
      <c r="I241" s="24">
        <f>IF(OR($B241="",$E241="",$F241=""),"",IF(AND($E241=0,$F241=0),"Sem movimento",IF(AND($E241=0,$F241&lt;&gt;0),"Sem base orçada",IF($D241="Despesa",IF($F241&gt;$E241*(1+Premissas!$B$5),"Fora da tolerância",IF($F241&lt;$E241*(1-Premissas!$B$5),"Favorável","Dentro da tolerância")),IF($D241="Receita",IF($F241&lt;$E241*(1-Premissas!$B$5),"Fora da tolerância",IF($F241&gt;$E241*(1+Premissas!$B$5),"Favorável","Dentro da tolerância")),"Verificar cadastro")))))</f>
        <v/>
      </c>
      <c r="J241" s="31">
        <f>IF(AND($A241="",$B241="",$E241="",$F241=""),"",IF(OR($A241="",$B241="",$E241="",$F241=""),"Preenchimento incompleto",IF($C241="Código não cadastrado","Código não cadastrado",IF(COUNTIFS($A$5:$A$504,$A241,$B$5:$B$504,$B241)&gt;1,"Competência e código duplicados","OK"))))</f>
        <v/>
      </c>
      <c r="K241" s="32" t="n"/>
    </row>
    <row r="242">
      <c r="A242" s="37" t="n"/>
      <c r="B242" s="23" t="n"/>
      <c r="C242" s="13">
        <f>IF($B242="","",IFERROR(VLOOKUP($B242,Premissas!$A$9:$C$108,2,FALSE),"Código não cadastrado"))</f>
        <v/>
      </c>
      <c r="D242" s="25">
        <f>IF($B242="","",IFERROR(VLOOKUP($B242,Premissas!$A$9:$C$108,3,FALSE),""))</f>
        <v/>
      </c>
      <c r="E242" s="38" t="n"/>
      <c r="F242" s="38" t="n"/>
      <c r="G242" s="35">
        <f>IF(OR($E242="",$F242=""),"",$F242-$E242)</f>
        <v/>
      </c>
      <c r="H242" s="14">
        <f>IF(OR($E242="",$F242="",$E242=0),"",IFERROR($G242/$E242,""))</f>
        <v/>
      </c>
      <c r="I242" s="25">
        <f>IF(OR($B242="",$E242="",$F242=""),"",IF(AND($E242=0,$F242=0),"Sem movimento",IF(AND($E242=0,$F242&lt;&gt;0),"Sem base orçada",IF($D242="Despesa",IF($F242&gt;$E242*(1+Premissas!$B$5),"Fora da tolerância",IF($F242&lt;$E242*(1-Premissas!$B$5),"Favorável","Dentro da tolerância")),IF($D242="Receita",IF($F242&lt;$E242*(1-Premissas!$B$5),"Fora da tolerância",IF($F242&gt;$E242*(1+Premissas!$B$5),"Favorável","Dentro da tolerância")),"Verificar cadastro")))))</f>
        <v/>
      </c>
      <c r="J242" s="4">
        <f>IF(AND($A242="",$B242="",$E242="",$F242=""),"",IF(OR($A242="",$B242="",$E242="",$F242=""),"Preenchimento incompleto",IF($C242="Código não cadastrado","Código não cadastrado",IF(COUNTIFS($A$5:$A$504,$A242,$B$5:$B$504,$B242)&gt;1,"Competência e código duplicados","OK"))))</f>
        <v/>
      </c>
      <c r="K242" s="32" t="n"/>
    </row>
    <row r="243">
      <c r="A243" s="37" t="n"/>
      <c r="B243" s="23" t="n"/>
      <c r="C243" s="27">
        <f>IF($B243="","",IFERROR(VLOOKUP($B243,Premissas!$A$9:$C$108,2,FALSE),"Código não cadastrado"))</f>
        <v/>
      </c>
      <c r="D243" s="24">
        <f>IF($B243="","",IFERROR(VLOOKUP($B243,Premissas!$A$9:$C$108,3,FALSE),""))</f>
        <v/>
      </c>
      <c r="E243" s="38" t="n"/>
      <c r="F243" s="38" t="n"/>
      <c r="G243" s="39">
        <f>IF(OR($E243="",$F243=""),"",$F243-$E243)</f>
        <v/>
      </c>
      <c r="H243" s="30">
        <f>IF(OR($E243="",$F243="",$E243=0),"",IFERROR($G243/$E243,""))</f>
        <v/>
      </c>
      <c r="I243" s="24">
        <f>IF(OR($B243="",$E243="",$F243=""),"",IF(AND($E243=0,$F243=0),"Sem movimento",IF(AND($E243=0,$F243&lt;&gt;0),"Sem base orçada",IF($D243="Despesa",IF($F243&gt;$E243*(1+Premissas!$B$5),"Fora da tolerância",IF($F243&lt;$E243*(1-Premissas!$B$5),"Favorável","Dentro da tolerância")),IF($D243="Receita",IF($F243&lt;$E243*(1-Premissas!$B$5),"Fora da tolerância",IF($F243&gt;$E243*(1+Premissas!$B$5),"Favorável","Dentro da tolerância")),"Verificar cadastro")))))</f>
        <v/>
      </c>
      <c r="J243" s="31">
        <f>IF(AND($A243="",$B243="",$E243="",$F243=""),"",IF(OR($A243="",$B243="",$E243="",$F243=""),"Preenchimento incompleto",IF($C243="Código não cadastrado","Código não cadastrado",IF(COUNTIFS($A$5:$A$504,$A243,$B$5:$B$504,$B243)&gt;1,"Competência e código duplicados","OK"))))</f>
        <v/>
      </c>
      <c r="K243" s="32" t="n"/>
    </row>
    <row r="244">
      <c r="A244" s="37" t="n"/>
      <c r="B244" s="23" t="n"/>
      <c r="C244" s="13">
        <f>IF($B244="","",IFERROR(VLOOKUP($B244,Premissas!$A$9:$C$108,2,FALSE),"Código não cadastrado"))</f>
        <v/>
      </c>
      <c r="D244" s="25">
        <f>IF($B244="","",IFERROR(VLOOKUP($B244,Premissas!$A$9:$C$108,3,FALSE),""))</f>
        <v/>
      </c>
      <c r="E244" s="38" t="n"/>
      <c r="F244" s="38" t="n"/>
      <c r="G244" s="35">
        <f>IF(OR($E244="",$F244=""),"",$F244-$E244)</f>
        <v/>
      </c>
      <c r="H244" s="14">
        <f>IF(OR($E244="",$F244="",$E244=0),"",IFERROR($G244/$E244,""))</f>
        <v/>
      </c>
      <c r="I244" s="25">
        <f>IF(OR($B244="",$E244="",$F244=""),"",IF(AND($E244=0,$F244=0),"Sem movimento",IF(AND($E244=0,$F244&lt;&gt;0),"Sem base orçada",IF($D244="Despesa",IF($F244&gt;$E244*(1+Premissas!$B$5),"Fora da tolerância",IF($F244&lt;$E244*(1-Premissas!$B$5),"Favorável","Dentro da tolerância")),IF($D244="Receita",IF($F244&lt;$E244*(1-Premissas!$B$5),"Fora da tolerância",IF($F244&gt;$E244*(1+Premissas!$B$5),"Favorável","Dentro da tolerância")),"Verificar cadastro")))))</f>
        <v/>
      </c>
      <c r="J244" s="4">
        <f>IF(AND($A244="",$B244="",$E244="",$F244=""),"",IF(OR($A244="",$B244="",$E244="",$F244=""),"Preenchimento incompleto",IF($C244="Código não cadastrado","Código não cadastrado",IF(COUNTIFS($A$5:$A$504,$A244,$B$5:$B$504,$B244)&gt;1,"Competência e código duplicados","OK"))))</f>
        <v/>
      </c>
      <c r="K244" s="32" t="n"/>
    </row>
    <row r="245">
      <c r="A245" s="37" t="n"/>
      <c r="B245" s="23" t="n"/>
      <c r="C245" s="27">
        <f>IF($B245="","",IFERROR(VLOOKUP($B245,Premissas!$A$9:$C$108,2,FALSE),"Código não cadastrado"))</f>
        <v/>
      </c>
      <c r="D245" s="24">
        <f>IF($B245="","",IFERROR(VLOOKUP($B245,Premissas!$A$9:$C$108,3,FALSE),""))</f>
        <v/>
      </c>
      <c r="E245" s="38" t="n"/>
      <c r="F245" s="38" t="n"/>
      <c r="G245" s="39">
        <f>IF(OR($E245="",$F245=""),"",$F245-$E245)</f>
        <v/>
      </c>
      <c r="H245" s="30">
        <f>IF(OR($E245="",$F245="",$E245=0),"",IFERROR($G245/$E245,""))</f>
        <v/>
      </c>
      <c r="I245" s="24">
        <f>IF(OR($B245="",$E245="",$F245=""),"",IF(AND($E245=0,$F245=0),"Sem movimento",IF(AND($E245=0,$F245&lt;&gt;0),"Sem base orçada",IF($D245="Despesa",IF($F245&gt;$E245*(1+Premissas!$B$5),"Fora da tolerância",IF($F245&lt;$E245*(1-Premissas!$B$5),"Favorável","Dentro da tolerância")),IF($D245="Receita",IF($F245&lt;$E245*(1-Premissas!$B$5),"Fora da tolerância",IF($F245&gt;$E245*(1+Premissas!$B$5),"Favorável","Dentro da tolerância")),"Verificar cadastro")))))</f>
        <v/>
      </c>
      <c r="J245" s="31">
        <f>IF(AND($A245="",$B245="",$E245="",$F245=""),"",IF(OR($A245="",$B245="",$E245="",$F245=""),"Preenchimento incompleto",IF($C245="Código não cadastrado","Código não cadastrado",IF(COUNTIFS($A$5:$A$504,$A245,$B$5:$B$504,$B245)&gt;1,"Competência e código duplicados","OK"))))</f>
        <v/>
      </c>
      <c r="K245" s="32" t="n"/>
    </row>
    <row r="246">
      <c r="A246" s="37" t="n"/>
      <c r="B246" s="23" t="n"/>
      <c r="C246" s="13">
        <f>IF($B246="","",IFERROR(VLOOKUP($B246,Premissas!$A$9:$C$108,2,FALSE),"Código não cadastrado"))</f>
        <v/>
      </c>
      <c r="D246" s="25">
        <f>IF($B246="","",IFERROR(VLOOKUP($B246,Premissas!$A$9:$C$108,3,FALSE),""))</f>
        <v/>
      </c>
      <c r="E246" s="38" t="n"/>
      <c r="F246" s="38" t="n"/>
      <c r="G246" s="35">
        <f>IF(OR($E246="",$F246=""),"",$F246-$E246)</f>
        <v/>
      </c>
      <c r="H246" s="14">
        <f>IF(OR($E246="",$F246="",$E246=0),"",IFERROR($G246/$E246,""))</f>
        <v/>
      </c>
      <c r="I246" s="25">
        <f>IF(OR($B246="",$E246="",$F246=""),"",IF(AND($E246=0,$F246=0),"Sem movimento",IF(AND($E246=0,$F246&lt;&gt;0),"Sem base orçada",IF($D246="Despesa",IF($F246&gt;$E246*(1+Premissas!$B$5),"Fora da tolerância",IF($F246&lt;$E246*(1-Premissas!$B$5),"Favorável","Dentro da tolerância")),IF($D246="Receita",IF($F246&lt;$E246*(1-Premissas!$B$5),"Fora da tolerância",IF($F246&gt;$E246*(1+Premissas!$B$5),"Favorável","Dentro da tolerância")),"Verificar cadastro")))))</f>
        <v/>
      </c>
      <c r="J246" s="4">
        <f>IF(AND($A246="",$B246="",$E246="",$F246=""),"",IF(OR($A246="",$B246="",$E246="",$F246=""),"Preenchimento incompleto",IF($C246="Código não cadastrado","Código não cadastrado",IF(COUNTIFS($A$5:$A$504,$A246,$B$5:$B$504,$B246)&gt;1,"Competência e código duplicados","OK"))))</f>
        <v/>
      </c>
      <c r="K246" s="32" t="n"/>
    </row>
    <row r="247">
      <c r="A247" s="37" t="n"/>
      <c r="B247" s="23" t="n"/>
      <c r="C247" s="27">
        <f>IF($B247="","",IFERROR(VLOOKUP($B247,Premissas!$A$9:$C$108,2,FALSE),"Código não cadastrado"))</f>
        <v/>
      </c>
      <c r="D247" s="24">
        <f>IF($B247="","",IFERROR(VLOOKUP($B247,Premissas!$A$9:$C$108,3,FALSE),""))</f>
        <v/>
      </c>
      <c r="E247" s="38" t="n"/>
      <c r="F247" s="38" t="n"/>
      <c r="G247" s="39">
        <f>IF(OR($E247="",$F247=""),"",$F247-$E247)</f>
        <v/>
      </c>
      <c r="H247" s="30">
        <f>IF(OR($E247="",$F247="",$E247=0),"",IFERROR($G247/$E247,""))</f>
        <v/>
      </c>
      <c r="I247" s="24">
        <f>IF(OR($B247="",$E247="",$F247=""),"",IF(AND($E247=0,$F247=0),"Sem movimento",IF(AND($E247=0,$F247&lt;&gt;0),"Sem base orçada",IF($D247="Despesa",IF($F247&gt;$E247*(1+Premissas!$B$5),"Fora da tolerância",IF($F247&lt;$E247*(1-Premissas!$B$5),"Favorável","Dentro da tolerância")),IF($D247="Receita",IF($F247&lt;$E247*(1-Premissas!$B$5),"Fora da tolerância",IF($F247&gt;$E247*(1+Premissas!$B$5),"Favorável","Dentro da tolerância")),"Verificar cadastro")))))</f>
        <v/>
      </c>
      <c r="J247" s="31">
        <f>IF(AND($A247="",$B247="",$E247="",$F247=""),"",IF(OR($A247="",$B247="",$E247="",$F247=""),"Preenchimento incompleto",IF($C247="Código não cadastrado","Código não cadastrado",IF(COUNTIFS($A$5:$A$504,$A247,$B$5:$B$504,$B247)&gt;1,"Competência e código duplicados","OK"))))</f>
        <v/>
      </c>
      <c r="K247" s="32" t="n"/>
    </row>
    <row r="248">
      <c r="A248" s="37" t="n"/>
      <c r="B248" s="23" t="n"/>
      <c r="C248" s="13">
        <f>IF($B248="","",IFERROR(VLOOKUP($B248,Premissas!$A$9:$C$108,2,FALSE),"Código não cadastrado"))</f>
        <v/>
      </c>
      <c r="D248" s="25">
        <f>IF($B248="","",IFERROR(VLOOKUP($B248,Premissas!$A$9:$C$108,3,FALSE),""))</f>
        <v/>
      </c>
      <c r="E248" s="38" t="n"/>
      <c r="F248" s="38" t="n"/>
      <c r="G248" s="35">
        <f>IF(OR($E248="",$F248=""),"",$F248-$E248)</f>
        <v/>
      </c>
      <c r="H248" s="14">
        <f>IF(OR($E248="",$F248="",$E248=0),"",IFERROR($G248/$E248,""))</f>
        <v/>
      </c>
      <c r="I248" s="25">
        <f>IF(OR($B248="",$E248="",$F248=""),"",IF(AND($E248=0,$F248=0),"Sem movimento",IF(AND($E248=0,$F248&lt;&gt;0),"Sem base orçada",IF($D248="Despesa",IF($F248&gt;$E248*(1+Premissas!$B$5),"Fora da tolerância",IF($F248&lt;$E248*(1-Premissas!$B$5),"Favorável","Dentro da tolerância")),IF($D248="Receita",IF($F248&lt;$E248*(1-Premissas!$B$5),"Fora da tolerância",IF($F248&gt;$E248*(1+Premissas!$B$5),"Favorável","Dentro da tolerância")),"Verificar cadastro")))))</f>
        <v/>
      </c>
      <c r="J248" s="4">
        <f>IF(AND($A248="",$B248="",$E248="",$F248=""),"",IF(OR($A248="",$B248="",$E248="",$F248=""),"Preenchimento incompleto",IF($C248="Código não cadastrado","Código não cadastrado",IF(COUNTIFS($A$5:$A$504,$A248,$B$5:$B$504,$B248)&gt;1,"Competência e código duplicados","OK"))))</f>
        <v/>
      </c>
      <c r="K248" s="32" t="n"/>
    </row>
    <row r="249">
      <c r="A249" s="37" t="n"/>
      <c r="B249" s="23" t="n"/>
      <c r="C249" s="27">
        <f>IF($B249="","",IFERROR(VLOOKUP($B249,Premissas!$A$9:$C$108,2,FALSE),"Código não cadastrado"))</f>
        <v/>
      </c>
      <c r="D249" s="24">
        <f>IF($B249="","",IFERROR(VLOOKUP($B249,Premissas!$A$9:$C$108,3,FALSE),""))</f>
        <v/>
      </c>
      <c r="E249" s="38" t="n"/>
      <c r="F249" s="38" t="n"/>
      <c r="G249" s="39">
        <f>IF(OR($E249="",$F249=""),"",$F249-$E249)</f>
        <v/>
      </c>
      <c r="H249" s="30">
        <f>IF(OR($E249="",$F249="",$E249=0),"",IFERROR($G249/$E249,""))</f>
        <v/>
      </c>
      <c r="I249" s="24">
        <f>IF(OR($B249="",$E249="",$F249=""),"",IF(AND($E249=0,$F249=0),"Sem movimento",IF(AND($E249=0,$F249&lt;&gt;0),"Sem base orçada",IF($D249="Despesa",IF($F249&gt;$E249*(1+Premissas!$B$5),"Fora da tolerância",IF($F249&lt;$E249*(1-Premissas!$B$5),"Favorável","Dentro da tolerância")),IF($D249="Receita",IF($F249&lt;$E249*(1-Premissas!$B$5),"Fora da tolerância",IF($F249&gt;$E249*(1+Premissas!$B$5),"Favorável","Dentro da tolerância")),"Verificar cadastro")))))</f>
        <v/>
      </c>
      <c r="J249" s="31">
        <f>IF(AND($A249="",$B249="",$E249="",$F249=""),"",IF(OR($A249="",$B249="",$E249="",$F249=""),"Preenchimento incompleto",IF($C249="Código não cadastrado","Código não cadastrado",IF(COUNTIFS($A$5:$A$504,$A249,$B$5:$B$504,$B249)&gt;1,"Competência e código duplicados","OK"))))</f>
        <v/>
      </c>
      <c r="K249" s="32" t="n"/>
    </row>
    <row r="250">
      <c r="A250" s="37" t="n"/>
      <c r="B250" s="23" t="n"/>
      <c r="C250" s="13">
        <f>IF($B250="","",IFERROR(VLOOKUP($B250,Premissas!$A$9:$C$108,2,FALSE),"Código não cadastrado"))</f>
        <v/>
      </c>
      <c r="D250" s="25">
        <f>IF($B250="","",IFERROR(VLOOKUP($B250,Premissas!$A$9:$C$108,3,FALSE),""))</f>
        <v/>
      </c>
      <c r="E250" s="38" t="n"/>
      <c r="F250" s="38" t="n"/>
      <c r="G250" s="35">
        <f>IF(OR($E250="",$F250=""),"",$F250-$E250)</f>
        <v/>
      </c>
      <c r="H250" s="14">
        <f>IF(OR($E250="",$F250="",$E250=0),"",IFERROR($G250/$E250,""))</f>
        <v/>
      </c>
      <c r="I250" s="25">
        <f>IF(OR($B250="",$E250="",$F250=""),"",IF(AND($E250=0,$F250=0),"Sem movimento",IF(AND($E250=0,$F250&lt;&gt;0),"Sem base orçada",IF($D250="Despesa",IF($F250&gt;$E250*(1+Premissas!$B$5),"Fora da tolerância",IF($F250&lt;$E250*(1-Premissas!$B$5),"Favorável","Dentro da tolerância")),IF($D250="Receita",IF($F250&lt;$E250*(1-Premissas!$B$5),"Fora da tolerância",IF($F250&gt;$E250*(1+Premissas!$B$5),"Favorável","Dentro da tolerância")),"Verificar cadastro")))))</f>
        <v/>
      </c>
      <c r="J250" s="4">
        <f>IF(AND($A250="",$B250="",$E250="",$F250=""),"",IF(OR($A250="",$B250="",$E250="",$F250=""),"Preenchimento incompleto",IF($C250="Código não cadastrado","Código não cadastrado",IF(COUNTIFS($A$5:$A$504,$A250,$B$5:$B$504,$B250)&gt;1,"Competência e código duplicados","OK"))))</f>
        <v/>
      </c>
      <c r="K250" s="32" t="n"/>
    </row>
    <row r="251">
      <c r="A251" s="37" t="n"/>
      <c r="B251" s="23" t="n"/>
      <c r="C251" s="27">
        <f>IF($B251="","",IFERROR(VLOOKUP($B251,Premissas!$A$9:$C$108,2,FALSE),"Código não cadastrado"))</f>
        <v/>
      </c>
      <c r="D251" s="24">
        <f>IF($B251="","",IFERROR(VLOOKUP($B251,Premissas!$A$9:$C$108,3,FALSE),""))</f>
        <v/>
      </c>
      <c r="E251" s="38" t="n"/>
      <c r="F251" s="38" t="n"/>
      <c r="G251" s="39">
        <f>IF(OR($E251="",$F251=""),"",$F251-$E251)</f>
        <v/>
      </c>
      <c r="H251" s="30">
        <f>IF(OR($E251="",$F251="",$E251=0),"",IFERROR($G251/$E251,""))</f>
        <v/>
      </c>
      <c r="I251" s="24">
        <f>IF(OR($B251="",$E251="",$F251=""),"",IF(AND($E251=0,$F251=0),"Sem movimento",IF(AND($E251=0,$F251&lt;&gt;0),"Sem base orçada",IF($D251="Despesa",IF($F251&gt;$E251*(1+Premissas!$B$5),"Fora da tolerância",IF($F251&lt;$E251*(1-Premissas!$B$5),"Favorável","Dentro da tolerância")),IF($D251="Receita",IF($F251&lt;$E251*(1-Premissas!$B$5),"Fora da tolerância",IF($F251&gt;$E251*(1+Premissas!$B$5),"Favorável","Dentro da tolerância")),"Verificar cadastro")))))</f>
        <v/>
      </c>
      <c r="J251" s="31">
        <f>IF(AND($A251="",$B251="",$E251="",$F251=""),"",IF(OR($A251="",$B251="",$E251="",$F251=""),"Preenchimento incompleto",IF($C251="Código não cadastrado","Código não cadastrado",IF(COUNTIFS($A$5:$A$504,$A251,$B$5:$B$504,$B251)&gt;1,"Competência e código duplicados","OK"))))</f>
        <v/>
      </c>
      <c r="K251" s="32" t="n"/>
    </row>
    <row r="252">
      <c r="A252" s="37" t="n"/>
      <c r="B252" s="23" t="n"/>
      <c r="C252" s="13">
        <f>IF($B252="","",IFERROR(VLOOKUP($B252,Premissas!$A$9:$C$108,2,FALSE),"Código não cadastrado"))</f>
        <v/>
      </c>
      <c r="D252" s="25">
        <f>IF($B252="","",IFERROR(VLOOKUP($B252,Premissas!$A$9:$C$108,3,FALSE),""))</f>
        <v/>
      </c>
      <c r="E252" s="38" t="n"/>
      <c r="F252" s="38" t="n"/>
      <c r="G252" s="35">
        <f>IF(OR($E252="",$F252=""),"",$F252-$E252)</f>
        <v/>
      </c>
      <c r="H252" s="14">
        <f>IF(OR($E252="",$F252="",$E252=0),"",IFERROR($G252/$E252,""))</f>
        <v/>
      </c>
      <c r="I252" s="25">
        <f>IF(OR($B252="",$E252="",$F252=""),"",IF(AND($E252=0,$F252=0),"Sem movimento",IF(AND($E252=0,$F252&lt;&gt;0),"Sem base orçada",IF($D252="Despesa",IF($F252&gt;$E252*(1+Premissas!$B$5),"Fora da tolerância",IF($F252&lt;$E252*(1-Premissas!$B$5),"Favorável","Dentro da tolerância")),IF($D252="Receita",IF($F252&lt;$E252*(1-Premissas!$B$5),"Fora da tolerância",IF($F252&gt;$E252*(1+Premissas!$B$5),"Favorável","Dentro da tolerância")),"Verificar cadastro")))))</f>
        <v/>
      </c>
      <c r="J252" s="4">
        <f>IF(AND($A252="",$B252="",$E252="",$F252=""),"",IF(OR($A252="",$B252="",$E252="",$F252=""),"Preenchimento incompleto",IF($C252="Código não cadastrado","Código não cadastrado",IF(COUNTIFS($A$5:$A$504,$A252,$B$5:$B$504,$B252)&gt;1,"Competência e código duplicados","OK"))))</f>
        <v/>
      </c>
      <c r="K252" s="32" t="n"/>
    </row>
    <row r="253">
      <c r="A253" s="37" t="n"/>
      <c r="B253" s="23" t="n"/>
      <c r="C253" s="27">
        <f>IF($B253="","",IFERROR(VLOOKUP($B253,Premissas!$A$9:$C$108,2,FALSE),"Código não cadastrado"))</f>
        <v/>
      </c>
      <c r="D253" s="24">
        <f>IF($B253="","",IFERROR(VLOOKUP($B253,Premissas!$A$9:$C$108,3,FALSE),""))</f>
        <v/>
      </c>
      <c r="E253" s="38" t="n"/>
      <c r="F253" s="38" t="n"/>
      <c r="G253" s="39">
        <f>IF(OR($E253="",$F253=""),"",$F253-$E253)</f>
        <v/>
      </c>
      <c r="H253" s="30">
        <f>IF(OR($E253="",$F253="",$E253=0),"",IFERROR($G253/$E253,""))</f>
        <v/>
      </c>
      <c r="I253" s="24">
        <f>IF(OR($B253="",$E253="",$F253=""),"",IF(AND($E253=0,$F253=0),"Sem movimento",IF(AND($E253=0,$F253&lt;&gt;0),"Sem base orçada",IF($D253="Despesa",IF($F253&gt;$E253*(1+Premissas!$B$5),"Fora da tolerância",IF($F253&lt;$E253*(1-Premissas!$B$5),"Favorável","Dentro da tolerância")),IF($D253="Receita",IF($F253&lt;$E253*(1-Premissas!$B$5),"Fora da tolerância",IF($F253&gt;$E253*(1+Premissas!$B$5),"Favorável","Dentro da tolerância")),"Verificar cadastro")))))</f>
        <v/>
      </c>
      <c r="J253" s="31">
        <f>IF(AND($A253="",$B253="",$E253="",$F253=""),"",IF(OR($A253="",$B253="",$E253="",$F253=""),"Preenchimento incompleto",IF($C253="Código não cadastrado","Código não cadastrado",IF(COUNTIFS($A$5:$A$504,$A253,$B$5:$B$504,$B253)&gt;1,"Competência e código duplicados","OK"))))</f>
        <v/>
      </c>
      <c r="K253" s="32" t="n"/>
    </row>
    <row r="254">
      <c r="A254" s="37" t="n"/>
      <c r="B254" s="23" t="n"/>
      <c r="C254" s="13">
        <f>IF($B254="","",IFERROR(VLOOKUP($B254,Premissas!$A$9:$C$108,2,FALSE),"Código não cadastrado"))</f>
        <v/>
      </c>
      <c r="D254" s="25">
        <f>IF($B254="","",IFERROR(VLOOKUP($B254,Premissas!$A$9:$C$108,3,FALSE),""))</f>
        <v/>
      </c>
      <c r="E254" s="38" t="n"/>
      <c r="F254" s="38" t="n"/>
      <c r="G254" s="35">
        <f>IF(OR($E254="",$F254=""),"",$F254-$E254)</f>
        <v/>
      </c>
      <c r="H254" s="14">
        <f>IF(OR($E254="",$F254="",$E254=0),"",IFERROR($G254/$E254,""))</f>
        <v/>
      </c>
      <c r="I254" s="25">
        <f>IF(OR($B254="",$E254="",$F254=""),"",IF(AND($E254=0,$F254=0),"Sem movimento",IF(AND($E254=0,$F254&lt;&gt;0),"Sem base orçada",IF($D254="Despesa",IF($F254&gt;$E254*(1+Premissas!$B$5),"Fora da tolerância",IF($F254&lt;$E254*(1-Premissas!$B$5),"Favorável","Dentro da tolerância")),IF($D254="Receita",IF($F254&lt;$E254*(1-Premissas!$B$5),"Fora da tolerância",IF($F254&gt;$E254*(1+Premissas!$B$5),"Favorável","Dentro da tolerância")),"Verificar cadastro")))))</f>
        <v/>
      </c>
      <c r="J254" s="4">
        <f>IF(AND($A254="",$B254="",$E254="",$F254=""),"",IF(OR($A254="",$B254="",$E254="",$F254=""),"Preenchimento incompleto",IF($C254="Código não cadastrado","Código não cadastrado",IF(COUNTIFS($A$5:$A$504,$A254,$B$5:$B$504,$B254)&gt;1,"Competência e código duplicados","OK"))))</f>
        <v/>
      </c>
      <c r="K254" s="32" t="n"/>
    </row>
    <row r="255">
      <c r="A255" s="37" t="n"/>
      <c r="B255" s="23" t="n"/>
      <c r="C255" s="27">
        <f>IF($B255="","",IFERROR(VLOOKUP($B255,Premissas!$A$9:$C$108,2,FALSE),"Código não cadastrado"))</f>
        <v/>
      </c>
      <c r="D255" s="24">
        <f>IF($B255="","",IFERROR(VLOOKUP($B255,Premissas!$A$9:$C$108,3,FALSE),""))</f>
        <v/>
      </c>
      <c r="E255" s="38" t="n"/>
      <c r="F255" s="38" t="n"/>
      <c r="G255" s="39">
        <f>IF(OR($E255="",$F255=""),"",$F255-$E255)</f>
        <v/>
      </c>
      <c r="H255" s="30">
        <f>IF(OR($E255="",$F255="",$E255=0),"",IFERROR($G255/$E255,""))</f>
        <v/>
      </c>
      <c r="I255" s="24">
        <f>IF(OR($B255="",$E255="",$F255=""),"",IF(AND($E255=0,$F255=0),"Sem movimento",IF(AND($E255=0,$F255&lt;&gt;0),"Sem base orçada",IF($D255="Despesa",IF($F255&gt;$E255*(1+Premissas!$B$5),"Fora da tolerância",IF($F255&lt;$E255*(1-Premissas!$B$5),"Favorável","Dentro da tolerância")),IF($D255="Receita",IF($F255&lt;$E255*(1-Premissas!$B$5),"Fora da tolerância",IF($F255&gt;$E255*(1+Premissas!$B$5),"Favorável","Dentro da tolerância")),"Verificar cadastro")))))</f>
        <v/>
      </c>
      <c r="J255" s="31">
        <f>IF(AND($A255="",$B255="",$E255="",$F255=""),"",IF(OR($A255="",$B255="",$E255="",$F255=""),"Preenchimento incompleto",IF($C255="Código não cadastrado","Código não cadastrado",IF(COUNTIFS($A$5:$A$504,$A255,$B$5:$B$504,$B255)&gt;1,"Competência e código duplicados","OK"))))</f>
        <v/>
      </c>
      <c r="K255" s="32" t="n"/>
    </row>
    <row r="256">
      <c r="A256" s="37" t="n"/>
      <c r="B256" s="23" t="n"/>
      <c r="C256" s="13">
        <f>IF($B256="","",IFERROR(VLOOKUP($B256,Premissas!$A$9:$C$108,2,FALSE),"Código não cadastrado"))</f>
        <v/>
      </c>
      <c r="D256" s="25">
        <f>IF($B256="","",IFERROR(VLOOKUP($B256,Premissas!$A$9:$C$108,3,FALSE),""))</f>
        <v/>
      </c>
      <c r="E256" s="38" t="n"/>
      <c r="F256" s="38" t="n"/>
      <c r="G256" s="35">
        <f>IF(OR($E256="",$F256=""),"",$F256-$E256)</f>
        <v/>
      </c>
      <c r="H256" s="14">
        <f>IF(OR($E256="",$F256="",$E256=0),"",IFERROR($G256/$E256,""))</f>
        <v/>
      </c>
      <c r="I256" s="25">
        <f>IF(OR($B256="",$E256="",$F256=""),"",IF(AND($E256=0,$F256=0),"Sem movimento",IF(AND($E256=0,$F256&lt;&gt;0),"Sem base orçada",IF($D256="Despesa",IF($F256&gt;$E256*(1+Premissas!$B$5),"Fora da tolerância",IF($F256&lt;$E256*(1-Premissas!$B$5),"Favorável","Dentro da tolerância")),IF($D256="Receita",IF($F256&lt;$E256*(1-Premissas!$B$5),"Fora da tolerância",IF($F256&gt;$E256*(1+Premissas!$B$5),"Favorável","Dentro da tolerância")),"Verificar cadastro")))))</f>
        <v/>
      </c>
      <c r="J256" s="4">
        <f>IF(AND($A256="",$B256="",$E256="",$F256=""),"",IF(OR($A256="",$B256="",$E256="",$F256=""),"Preenchimento incompleto",IF($C256="Código não cadastrado","Código não cadastrado",IF(COUNTIFS($A$5:$A$504,$A256,$B$5:$B$504,$B256)&gt;1,"Competência e código duplicados","OK"))))</f>
        <v/>
      </c>
      <c r="K256" s="32" t="n"/>
    </row>
    <row r="257">
      <c r="A257" s="37" t="n"/>
      <c r="B257" s="23" t="n"/>
      <c r="C257" s="27">
        <f>IF($B257="","",IFERROR(VLOOKUP($B257,Premissas!$A$9:$C$108,2,FALSE),"Código não cadastrado"))</f>
        <v/>
      </c>
      <c r="D257" s="24">
        <f>IF($B257="","",IFERROR(VLOOKUP($B257,Premissas!$A$9:$C$108,3,FALSE),""))</f>
        <v/>
      </c>
      <c r="E257" s="38" t="n"/>
      <c r="F257" s="38" t="n"/>
      <c r="G257" s="39">
        <f>IF(OR($E257="",$F257=""),"",$F257-$E257)</f>
        <v/>
      </c>
      <c r="H257" s="30">
        <f>IF(OR($E257="",$F257="",$E257=0),"",IFERROR($G257/$E257,""))</f>
        <v/>
      </c>
      <c r="I257" s="24">
        <f>IF(OR($B257="",$E257="",$F257=""),"",IF(AND($E257=0,$F257=0),"Sem movimento",IF(AND($E257=0,$F257&lt;&gt;0),"Sem base orçada",IF($D257="Despesa",IF($F257&gt;$E257*(1+Premissas!$B$5),"Fora da tolerância",IF($F257&lt;$E257*(1-Premissas!$B$5),"Favorável","Dentro da tolerância")),IF($D257="Receita",IF($F257&lt;$E257*(1-Premissas!$B$5),"Fora da tolerância",IF($F257&gt;$E257*(1+Premissas!$B$5),"Favorável","Dentro da tolerância")),"Verificar cadastro")))))</f>
        <v/>
      </c>
      <c r="J257" s="31">
        <f>IF(AND($A257="",$B257="",$E257="",$F257=""),"",IF(OR($A257="",$B257="",$E257="",$F257=""),"Preenchimento incompleto",IF($C257="Código não cadastrado","Código não cadastrado",IF(COUNTIFS($A$5:$A$504,$A257,$B$5:$B$504,$B257)&gt;1,"Competência e código duplicados","OK"))))</f>
        <v/>
      </c>
      <c r="K257" s="32" t="n"/>
    </row>
    <row r="258">
      <c r="A258" s="37" t="n"/>
      <c r="B258" s="23" t="n"/>
      <c r="C258" s="13">
        <f>IF($B258="","",IFERROR(VLOOKUP($B258,Premissas!$A$9:$C$108,2,FALSE),"Código não cadastrado"))</f>
        <v/>
      </c>
      <c r="D258" s="25">
        <f>IF($B258="","",IFERROR(VLOOKUP($B258,Premissas!$A$9:$C$108,3,FALSE),""))</f>
        <v/>
      </c>
      <c r="E258" s="38" t="n"/>
      <c r="F258" s="38" t="n"/>
      <c r="G258" s="35">
        <f>IF(OR($E258="",$F258=""),"",$F258-$E258)</f>
        <v/>
      </c>
      <c r="H258" s="14">
        <f>IF(OR($E258="",$F258="",$E258=0),"",IFERROR($G258/$E258,""))</f>
        <v/>
      </c>
      <c r="I258" s="25">
        <f>IF(OR($B258="",$E258="",$F258=""),"",IF(AND($E258=0,$F258=0),"Sem movimento",IF(AND($E258=0,$F258&lt;&gt;0),"Sem base orçada",IF($D258="Despesa",IF($F258&gt;$E258*(1+Premissas!$B$5),"Fora da tolerância",IF($F258&lt;$E258*(1-Premissas!$B$5),"Favorável","Dentro da tolerância")),IF($D258="Receita",IF($F258&lt;$E258*(1-Premissas!$B$5),"Fora da tolerância",IF($F258&gt;$E258*(1+Premissas!$B$5),"Favorável","Dentro da tolerância")),"Verificar cadastro")))))</f>
        <v/>
      </c>
      <c r="J258" s="4">
        <f>IF(AND($A258="",$B258="",$E258="",$F258=""),"",IF(OR($A258="",$B258="",$E258="",$F258=""),"Preenchimento incompleto",IF($C258="Código não cadastrado","Código não cadastrado",IF(COUNTIFS($A$5:$A$504,$A258,$B$5:$B$504,$B258)&gt;1,"Competência e código duplicados","OK"))))</f>
        <v/>
      </c>
      <c r="K258" s="32" t="n"/>
    </row>
    <row r="259">
      <c r="A259" s="37" t="n"/>
      <c r="B259" s="23" t="n"/>
      <c r="C259" s="27">
        <f>IF($B259="","",IFERROR(VLOOKUP($B259,Premissas!$A$9:$C$108,2,FALSE),"Código não cadastrado"))</f>
        <v/>
      </c>
      <c r="D259" s="24">
        <f>IF($B259="","",IFERROR(VLOOKUP($B259,Premissas!$A$9:$C$108,3,FALSE),""))</f>
        <v/>
      </c>
      <c r="E259" s="38" t="n"/>
      <c r="F259" s="38" t="n"/>
      <c r="G259" s="39">
        <f>IF(OR($E259="",$F259=""),"",$F259-$E259)</f>
        <v/>
      </c>
      <c r="H259" s="30">
        <f>IF(OR($E259="",$F259="",$E259=0),"",IFERROR($G259/$E259,""))</f>
        <v/>
      </c>
      <c r="I259" s="24">
        <f>IF(OR($B259="",$E259="",$F259=""),"",IF(AND($E259=0,$F259=0),"Sem movimento",IF(AND($E259=0,$F259&lt;&gt;0),"Sem base orçada",IF($D259="Despesa",IF($F259&gt;$E259*(1+Premissas!$B$5),"Fora da tolerância",IF($F259&lt;$E259*(1-Premissas!$B$5),"Favorável","Dentro da tolerância")),IF($D259="Receita",IF($F259&lt;$E259*(1-Premissas!$B$5),"Fora da tolerância",IF($F259&gt;$E259*(1+Premissas!$B$5),"Favorável","Dentro da tolerância")),"Verificar cadastro")))))</f>
        <v/>
      </c>
      <c r="J259" s="31">
        <f>IF(AND($A259="",$B259="",$E259="",$F259=""),"",IF(OR($A259="",$B259="",$E259="",$F259=""),"Preenchimento incompleto",IF($C259="Código não cadastrado","Código não cadastrado",IF(COUNTIFS($A$5:$A$504,$A259,$B$5:$B$504,$B259)&gt;1,"Competência e código duplicados","OK"))))</f>
        <v/>
      </c>
      <c r="K259" s="32" t="n"/>
    </row>
    <row r="260">
      <c r="A260" s="37" t="n"/>
      <c r="B260" s="23" t="n"/>
      <c r="C260" s="13">
        <f>IF($B260="","",IFERROR(VLOOKUP($B260,Premissas!$A$9:$C$108,2,FALSE),"Código não cadastrado"))</f>
        <v/>
      </c>
      <c r="D260" s="25">
        <f>IF($B260="","",IFERROR(VLOOKUP($B260,Premissas!$A$9:$C$108,3,FALSE),""))</f>
        <v/>
      </c>
      <c r="E260" s="38" t="n"/>
      <c r="F260" s="38" t="n"/>
      <c r="G260" s="35">
        <f>IF(OR($E260="",$F260=""),"",$F260-$E260)</f>
        <v/>
      </c>
      <c r="H260" s="14">
        <f>IF(OR($E260="",$F260="",$E260=0),"",IFERROR($G260/$E260,""))</f>
        <v/>
      </c>
      <c r="I260" s="25">
        <f>IF(OR($B260="",$E260="",$F260=""),"",IF(AND($E260=0,$F260=0),"Sem movimento",IF(AND($E260=0,$F260&lt;&gt;0),"Sem base orçada",IF($D260="Despesa",IF($F260&gt;$E260*(1+Premissas!$B$5),"Fora da tolerância",IF($F260&lt;$E260*(1-Premissas!$B$5),"Favorável","Dentro da tolerância")),IF($D260="Receita",IF($F260&lt;$E260*(1-Premissas!$B$5),"Fora da tolerância",IF($F260&gt;$E260*(1+Premissas!$B$5),"Favorável","Dentro da tolerância")),"Verificar cadastro")))))</f>
        <v/>
      </c>
      <c r="J260" s="4">
        <f>IF(AND($A260="",$B260="",$E260="",$F260=""),"",IF(OR($A260="",$B260="",$E260="",$F260=""),"Preenchimento incompleto",IF($C260="Código não cadastrado","Código não cadastrado",IF(COUNTIFS($A$5:$A$504,$A260,$B$5:$B$504,$B260)&gt;1,"Competência e código duplicados","OK"))))</f>
        <v/>
      </c>
      <c r="K260" s="32" t="n"/>
    </row>
    <row r="261">
      <c r="A261" s="37" t="n"/>
      <c r="B261" s="23" t="n"/>
      <c r="C261" s="27">
        <f>IF($B261="","",IFERROR(VLOOKUP($B261,Premissas!$A$9:$C$108,2,FALSE),"Código não cadastrado"))</f>
        <v/>
      </c>
      <c r="D261" s="24">
        <f>IF($B261="","",IFERROR(VLOOKUP($B261,Premissas!$A$9:$C$108,3,FALSE),""))</f>
        <v/>
      </c>
      <c r="E261" s="38" t="n"/>
      <c r="F261" s="38" t="n"/>
      <c r="G261" s="39">
        <f>IF(OR($E261="",$F261=""),"",$F261-$E261)</f>
        <v/>
      </c>
      <c r="H261" s="30">
        <f>IF(OR($E261="",$F261="",$E261=0),"",IFERROR($G261/$E261,""))</f>
        <v/>
      </c>
      <c r="I261" s="24">
        <f>IF(OR($B261="",$E261="",$F261=""),"",IF(AND($E261=0,$F261=0),"Sem movimento",IF(AND($E261=0,$F261&lt;&gt;0),"Sem base orçada",IF($D261="Despesa",IF($F261&gt;$E261*(1+Premissas!$B$5),"Fora da tolerância",IF($F261&lt;$E261*(1-Premissas!$B$5),"Favorável","Dentro da tolerância")),IF($D261="Receita",IF($F261&lt;$E261*(1-Premissas!$B$5),"Fora da tolerância",IF($F261&gt;$E261*(1+Premissas!$B$5),"Favorável","Dentro da tolerância")),"Verificar cadastro")))))</f>
        <v/>
      </c>
      <c r="J261" s="31">
        <f>IF(AND($A261="",$B261="",$E261="",$F261=""),"",IF(OR($A261="",$B261="",$E261="",$F261=""),"Preenchimento incompleto",IF($C261="Código não cadastrado","Código não cadastrado",IF(COUNTIFS($A$5:$A$504,$A261,$B$5:$B$504,$B261)&gt;1,"Competência e código duplicados","OK"))))</f>
        <v/>
      </c>
      <c r="K261" s="32" t="n"/>
    </row>
    <row r="262">
      <c r="A262" s="37" t="n"/>
      <c r="B262" s="23" t="n"/>
      <c r="C262" s="13">
        <f>IF($B262="","",IFERROR(VLOOKUP($B262,Premissas!$A$9:$C$108,2,FALSE),"Código não cadastrado"))</f>
        <v/>
      </c>
      <c r="D262" s="25">
        <f>IF($B262="","",IFERROR(VLOOKUP($B262,Premissas!$A$9:$C$108,3,FALSE),""))</f>
        <v/>
      </c>
      <c r="E262" s="38" t="n"/>
      <c r="F262" s="38" t="n"/>
      <c r="G262" s="35">
        <f>IF(OR($E262="",$F262=""),"",$F262-$E262)</f>
        <v/>
      </c>
      <c r="H262" s="14">
        <f>IF(OR($E262="",$F262="",$E262=0),"",IFERROR($G262/$E262,""))</f>
        <v/>
      </c>
      <c r="I262" s="25">
        <f>IF(OR($B262="",$E262="",$F262=""),"",IF(AND($E262=0,$F262=0),"Sem movimento",IF(AND($E262=0,$F262&lt;&gt;0),"Sem base orçada",IF($D262="Despesa",IF($F262&gt;$E262*(1+Premissas!$B$5),"Fora da tolerância",IF($F262&lt;$E262*(1-Premissas!$B$5),"Favorável","Dentro da tolerância")),IF($D262="Receita",IF($F262&lt;$E262*(1-Premissas!$B$5),"Fora da tolerância",IF($F262&gt;$E262*(1+Premissas!$B$5),"Favorável","Dentro da tolerância")),"Verificar cadastro")))))</f>
        <v/>
      </c>
      <c r="J262" s="4">
        <f>IF(AND($A262="",$B262="",$E262="",$F262=""),"",IF(OR($A262="",$B262="",$E262="",$F262=""),"Preenchimento incompleto",IF($C262="Código não cadastrado","Código não cadastrado",IF(COUNTIFS($A$5:$A$504,$A262,$B$5:$B$504,$B262)&gt;1,"Competência e código duplicados","OK"))))</f>
        <v/>
      </c>
      <c r="K262" s="32" t="n"/>
    </row>
    <row r="263">
      <c r="A263" s="37" t="n"/>
      <c r="B263" s="23" t="n"/>
      <c r="C263" s="27">
        <f>IF($B263="","",IFERROR(VLOOKUP($B263,Premissas!$A$9:$C$108,2,FALSE),"Código não cadastrado"))</f>
        <v/>
      </c>
      <c r="D263" s="24">
        <f>IF($B263="","",IFERROR(VLOOKUP($B263,Premissas!$A$9:$C$108,3,FALSE),""))</f>
        <v/>
      </c>
      <c r="E263" s="38" t="n"/>
      <c r="F263" s="38" t="n"/>
      <c r="G263" s="39">
        <f>IF(OR($E263="",$F263=""),"",$F263-$E263)</f>
        <v/>
      </c>
      <c r="H263" s="30">
        <f>IF(OR($E263="",$F263="",$E263=0),"",IFERROR($G263/$E263,""))</f>
        <v/>
      </c>
      <c r="I263" s="24">
        <f>IF(OR($B263="",$E263="",$F263=""),"",IF(AND($E263=0,$F263=0),"Sem movimento",IF(AND($E263=0,$F263&lt;&gt;0),"Sem base orçada",IF($D263="Despesa",IF($F263&gt;$E263*(1+Premissas!$B$5),"Fora da tolerância",IF($F263&lt;$E263*(1-Premissas!$B$5),"Favorável","Dentro da tolerância")),IF($D263="Receita",IF($F263&lt;$E263*(1-Premissas!$B$5),"Fora da tolerância",IF($F263&gt;$E263*(1+Premissas!$B$5),"Favorável","Dentro da tolerância")),"Verificar cadastro")))))</f>
        <v/>
      </c>
      <c r="J263" s="31">
        <f>IF(AND($A263="",$B263="",$E263="",$F263=""),"",IF(OR($A263="",$B263="",$E263="",$F263=""),"Preenchimento incompleto",IF($C263="Código não cadastrado","Código não cadastrado",IF(COUNTIFS($A$5:$A$504,$A263,$B$5:$B$504,$B263)&gt;1,"Competência e código duplicados","OK"))))</f>
        <v/>
      </c>
      <c r="K263" s="32" t="n"/>
    </row>
    <row r="264">
      <c r="A264" s="37" t="n"/>
      <c r="B264" s="23" t="n"/>
      <c r="C264" s="13">
        <f>IF($B264="","",IFERROR(VLOOKUP($B264,Premissas!$A$9:$C$108,2,FALSE),"Código não cadastrado"))</f>
        <v/>
      </c>
      <c r="D264" s="25">
        <f>IF($B264="","",IFERROR(VLOOKUP($B264,Premissas!$A$9:$C$108,3,FALSE),""))</f>
        <v/>
      </c>
      <c r="E264" s="38" t="n"/>
      <c r="F264" s="38" t="n"/>
      <c r="G264" s="35">
        <f>IF(OR($E264="",$F264=""),"",$F264-$E264)</f>
        <v/>
      </c>
      <c r="H264" s="14">
        <f>IF(OR($E264="",$F264="",$E264=0),"",IFERROR($G264/$E264,""))</f>
        <v/>
      </c>
      <c r="I264" s="25">
        <f>IF(OR($B264="",$E264="",$F264=""),"",IF(AND($E264=0,$F264=0),"Sem movimento",IF(AND($E264=0,$F264&lt;&gt;0),"Sem base orçada",IF($D264="Despesa",IF($F264&gt;$E264*(1+Premissas!$B$5),"Fora da tolerância",IF($F264&lt;$E264*(1-Premissas!$B$5),"Favorável","Dentro da tolerância")),IF($D264="Receita",IF($F264&lt;$E264*(1-Premissas!$B$5),"Fora da tolerância",IF($F264&gt;$E264*(1+Premissas!$B$5),"Favorável","Dentro da tolerância")),"Verificar cadastro")))))</f>
        <v/>
      </c>
      <c r="J264" s="4">
        <f>IF(AND($A264="",$B264="",$E264="",$F264=""),"",IF(OR($A264="",$B264="",$E264="",$F264=""),"Preenchimento incompleto",IF($C264="Código não cadastrado","Código não cadastrado",IF(COUNTIFS($A$5:$A$504,$A264,$B$5:$B$504,$B264)&gt;1,"Competência e código duplicados","OK"))))</f>
        <v/>
      </c>
      <c r="K264" s="32" t="n"/>
    </row>
    <row r="265">
      <c r="A265" s="37" t="n"/>
      <c r="B265" s="23" t="n"/>
      <c r="C265" s="27">
        <f>IF($B265="","",IFERROR(VLOOKUP($B265,Premissas!$A$9:$C$108,2,FALSE),"Código não cadastrado"))</f>
        <v/>
      </c>
      <c r="D265" s="24">
        <f>IF($B265="","",IFERROR(VLOOKUP($B265,Premissas!$A$9:$C$108,3,FALSE),""))</f>
        <v/>
      </c>
      <c r="E265" s="38" t="n"/>
      <c r="F265" s="38" t="n"/>
      <c r="G265" s="39">
        <f>IF(OR($E265="",$F265=""),"",$F265-$E265)</f>
        <v/>
      </c>
      <c r="H265" s="30">
        <f>IF(OR($E265="",$F265="",$E265=0),"",IFERROR($G265/$E265,""))</f>
        <v/>
      </c>
      <c r="I265" s="24">
        <f>IF(OR($B265="",$E265="",$F265=""),"",IF(AND($E265=0,$F265=0),"Sem movimento",IF(AND($E265=0,$F265&lt;&gt;0),"Sem base orçada",IF($D265="Despesa",IF($F265&gt;$E265*(1+Premissas!$B$5),"Fora da tolerância",IF($F265&lt;$E265*(1-Premissas!$B$5),"Favorável","Dentro da tolerância")),IF($D265="Receita",IF($F265&lt;$E265*(1-Premissas!$B$5),"Fora da tolerância",IF($F265&gt;$E265*(1+Premissas!$B$5),"Favorável","Dentro da tolerância")),"Verificar cadastro")))))</f>
        <v/>
      </c>
      <c r="J265" s="31">
        <f>IF(AND($A265="",$B265="",$E265="",$F265=""),"",IF(OR($A265="",$B265="",$E265="",$F265=""),"Preenchimento incompleto",IF($C265="Código não cadastrado","Código não cadastrado",IF(COUNTIFS($A$5:$A$504,$A265,$B$5:$B$504,$B265)&gt;1,"Competência e código duplicados","OK"))))</f>
        <v/>
      </c>
      <c r="K265" s="32" t="n"/>
    </row>
    <row r="266">
      <c r="A266" s="37" t="n"/>
      <c r="B266" s="23" t="n"/>
      <c r="C266" s="13">
        <f>IF($B266="","",IFERROR(VLOOKUP($B266,Premissas!$A$9:$C$108,2,FALSE),"Código não cadastrado"))</f>
        <v/>
      </c>
      <c r="D266" s="25">
        <f>IF($B266="","",IFERROR(VLOOKUP($B266,Premissas!$A$9:$C$108,3,FALSE),""))</f>
        <v/>
      </c>
      <c r="E266" s="38" t="n"/>
      <c r="F266" s="38" t="n"/>
      <c r="G266" s="35">
        <f>IF(OR($E266="",$F266=""),"",$F266-$E266)</f>
        <v/>
      </c>
      <c r="H266" s="14">
        <f>IF(OR($E266="",$F266="",$E266=0),"",IFERROR($G266/$E266,""))</f>
        <v/>
      </c>
      <c r="I266" s="25">
        <f>IF(OR($B266="",$E266="",$F266=""),"",IF(AND($E266=0,$F266=0),"Sem movimento",IF(AND($E266=0,$F266&lt;&gt;0),"Sem base orçada",IF($D266="Despesa",IF($F266&gt;$E266*(1+Premissas!$B$5),"Fora da tolerância",IF($F266&lt;$E266*(1-Premissas!$B$5),"Favorável","Dentro da tolerância")),IF($D266="Receita",IF($F266&lt;$E266*(1-Premissas!$B$5),"Fora da tolerância",IF($F266&gt;$E266*(1+Premissas!$B$5),"Favorável","Dentro da tolerância")),"Verificar cadastro")))))</f>
        <v/>
      </c>
      <c r="J266" s="4">
        <f>IF(AND($A266="",$B266="",$E266="",$F266=""),"",IF(OR($A266="",$B266="",$E266="",$F266=""),"Preenchimento incompleto",IF($C266="Código não cadastrado","Código não cadastrado",IF(COUNTIFS($A$5:$A$504,$A266,$B$5:$B$504,$B266)&gt;1,"Competência e código duplicados","OK"))))</f>
        <v/>
      </c>
      <c r="K266" s="32" t="n"/>
    </row>
    <row r="267">
      <c r="A267" s="37" t="n"/>
      <c r="B267" s="23" t="n"/>
      <c r="C267" s="27">
        <f>IF($B267="","",IFERROR(VLOOKUP($B267,Premissas!$A$9:$C$108,2,FALSE),"Código não cadastrado"))</f>
        <v/>
      </c>
      <c r="D267" s="24">
        <f>IF($B267="","",IFERROR(VLOOKUP($B267,Premissas!$A$9:$C$108,3,FALSE),""))</f>
        <v/>
      </c>
      <c r="E267" s="38" t="n"/>
      <c r="F267" s="38" t="n"/>
      <c r="G267" s="39">
        <f>IF(OR($E267="",$F267=""),"",$F267-$E267)</f>
        <v/>
      </c>
      <c r="H267" s="30">
        <f>IF(OR($E267="",$F267="",$E267=0),"",IFERROR($G267/$E267,""))</f>
        <v/>
      </c>
      <c r="I267" s="24">
        <f>IF(OR($B267="",$E267="",$F267=""),"",IF(AND($E267=0,$F267=0),"Sem movimento",IF(AND($E267=0,$F267&lt;&gt;0),"Sem base orçada",IF($D267="Despesa",IF($F267&gt;$E267*(1+Premissas!$B$5),"Fora da tolerância",IF($F267&lt;$E267*(1-Premissas!$B$5),"Favorável","Dentro da tolerância")),IF($D267="Receita",IF($F267&lt;$E267*(1-Premissas!$B$5),"Fora da tolerância",IF($F267&gt;$E267*(1+Premissas!$B$5),"Favorável","Dentro da tolerância")),"Verificar cadastro")))))</f>
        <v/>
      </c>
      <c r="J267" s="31">
        <f>IF(AND($A267="",$B267="",$E267="",$F267=""),"",IF(OR($A267="",$B267="",$E267="",$F267=""),"Preenchimento incompleto",IF($C267="Código não cadastrado","Código não cadastrado",IF(COUNTIFS($A$5:$A$504,$A267,$B$5:$B$504,$B267)&gt;1,"Competência e código duplicados","OK"))))</f>
        <v/>
      </c>
      <c r="K267" s="32" t="n"/>
    </row>
    <row r="268">
      <c r="A268" s="37" t="n"/>
      <c r="B268" s="23" t="n"/>
      <c r="C268" s="13">
        <f>IF($B268="","",IFERROR(VLOOKUP($B268,Premissas!$A$9:$C$108,2,FALSE),"Código não cadastrado"))</f>
        <v/>
      </c>
      <c r="D268" s="25">
        <f>IF($B268="","",IFERROR(VLOOKUP($B268,Premissas!$A$9:$C$108,3,FALSE),""))</f>
        <v/>
      </c>
      <c r="E268" s="38" t="n"/>
      <c r="F268" s="38" t="n"/>
      <c r="G268" s="35">
        <f>IF(OR($E268="",$F268=""),"",$F268-$E268)</f>
        <v/>
      </c>
      <c r="H268" s="14">
        <f>IF(OR($E268="",$F268="",$E268=0),"",IFERROR($G268/$E268,""))</f>
        <v/>
      </c>
      <c r="I268" s="25">
        <f>IF(OR($B268="",$E268="",$F268=""),"",IF(AND($E268=0,$F268=0),"Sem movimento",IF(AND($E268=0,$F268&lt;&gt;0),"Sem base orçada",IF($D268="Despesa",IF($F268&gt;$E268*(1+Premissas!$B$5),"Fora da tolerância",IF($F268&lt;$E268*(1-Premissas!$B$5),"Favorável","Dentro da tolerância")),IF($D268="Receita",IF($F268&lt;$E268*(1-Premissas!$B$5),"Fora da tolerância",IF($F268&gt;$E268*(1+Premissas!$B$5),"Favorável","Dentro da tolerância")),"Verificar cadastro")))))</f>
        <v/>
      </c>
      <c r="J268" s="4">
        <f>IF(AND($A268="",$B268="",$E268="",$F268=""),"",IF(OR($A268="",$B268="",$E268="",$F268=""),"Preenchimento incompleto",IF($C268="Código não cadastrado","Código não cadastrado",IF(COUNTIFS($A$5:$A$504,$A268,$B$5:$B$504,$B268)&gt;1,"Competência e código duplicados","OK"))))</f>
        <v/>
      </c>
      <c r="K268" s="32" t="n"/>
    </row>
    <row r="269">
      <c r="A269" s="37" t="n"/>
      <c r="B269" s="23" t="n"/>
      <c r="C269" s="27">
        <f>IF($B269="","",IFERROR(VLOOKUP($B269,Premissas!$A$9:$C$108,2,FALSE),"Código não cadastrado"))</f>
        <v/>
      </c>
      <c r="D269" s="24">
        <f>IF($B269="","",IFERROR(VLOOKUP($B269,Premissas!$A$9:$C$108,3,FALSE),""))</f>
        <v/>
      </c>
      <c r="E269" s="38" t="n"/>
      <c r="F269" s="38" t="n"/>
      <c r="G269" s="39">
        <f>IF(OR($E269="",$F269=""),"",$F269-$E269)</f>
        <v/>
      </c>
      <c r="H269" s="30">
        <f>IF(OR($E269="",$F269="",$E269=0),"",IFERROR($G269/$E269,""))</f>
        <v/>
      </c>
      <c r="I269" s="24">
        <f>IF(OR($B269="",$E269="",$F269=""),"",IF(AND($E269=0,$F269=0),"Sem movimento",IF(AND($E269=0,$F269&lt;&gt;0),"Sem base orçada",IF($D269="Despesa",IF($F269&gt;$E269*(1+Premissas!$B$5),"Fora da tolerância",IF($F269&lt;$E269*(1-Premissas!$B$5),"Favorável","Dentro da tolerância")),IF($D269="Receita",IF($F269&lt;$E269*(1-Premissas!$B$5),"Fora da tolerância",IF($F269&gt;$E269*(1+Premissas!$B$5),"Favorável","Dentro da tolerância")),"Verificar cadastro")))))</f>
        <v/>
      </c>
      <c r="J269" s="31">
        <f>IF(AND($A269="",$B269="",$E269="",$F269=""),"",IF(OR($A269="",$B269="",$E269="",$F269=""),"Preenchimento incompleto",IF($C269="Código não cadastrado","Código não cadastrado",IF(COUNTIFS($A$5:$A$504,$A269,$B$5:$B$504,$B269)&gt;1,"Competência e código duplicados","OK"))))</f>
        <v/>
      </c>
      <c r="K269" s="32" t="n"/>
    </row>
    <row r="270">
      <c r="A270" s="37" t="n"/>
      <c r="B270" s="23" t="n"/>
      <c r="C270" s="13">
        <f>IF($B270="","",IFERROR(VLOOKUP($B270,Premissas!$A$9:$C$108,2,FALSE),"Código não cadastrado"))</f>
        <v/>
      </c>
      <c r="D270" s="25">
        <f>IF($B270="","",IFERROR(VLOOKUP($B270,Premissas!$A$9:$C$108,3,FALSE),""))</f>
        <v/>
      </c>
      <c r="E270" s="38" t="n"/>
      <c r="F270" s="38" t="n"/>
      <c r="G270" s="35">
        <f>IF(OR($E270="",$F270=""),"",$F270-$E270)</f>
        <v/>
      </c>
      <c r="H270" s="14">
        <f>IF(OR($E270="",$F270="",$E270=0),"",IFERROR($G270/$E270,""))</f>
        <v/>
      </c>
      <c r="I270" s="25">
        <f>IF(OR($B270="",$E270="",$F270=""),"",IF(AND($E270=0,$F270=0),"Sem movimento",IF(AND($E270=0,$F270&lt;&gt;0),"Sem base orçada",IF($D270="Despesa",IF($F270&gt;$E270*(1+Premissas!$B$5),"Fora da tolerância",IF($F270&lt;$E270*(1-Premissas!$B$5),"Favorável","Dentro da tolerância")),IF($D270="Receita",IF($F270&lt;$E270*(1-Premissas!$B$5),"Fora da tolerância",IF($F270&gt;$E270*(1+Premissas!$B$5),"Favorável","Dentro da tolerância")),"Verificar cadastro")))))</f>
        <v/>
      </c>
      <c r="J270" s="4">
        <f>IF(AND($A270="",$B270="",$E270="",$F270=""),"",IF(OR($A270="",$B270="",$E270="",$F270=""),"Preenchimento incompleto",IF($C270="Código não cadastrado","Código não cadastrado",IF(COUNTIFS($A$5:$A$504,$A270,$B$5:$B$504,$B270)&gt;1,"Competência e código duplicados","OK"))))</f>
        <v/>
      </c>
      <c r="K270" s="32" t="n"/>
    </row>
    <row r="271">
      <c r="A271" s="37" t="n"/>
      <c r="B271" s="23" t="n"/>
      <c r="C271" s="27">
        <f>IF($B271="","",IFERROR(VLOOKUP($B271,Premissas!$A$9:$C$108,2,FALSE),"Código não cadastrado"))</f>
        <v/>
      </c>
      <c r="D271" s="24">
        <f>IF($B271="","",IFERROR(VLOOKUP($B271,Premissas!$A$9:$C$108,3,FALSE),""))</f>
        <v/>
      </c>
      <c r="E271" s="38" t="n"/>
      <c r="F271" s="38" t="n"/>
      <c r="G271" s="39">
        <f>IF(OR($E271="",$F271=""),"",$F271-$E271)</f>
        <v/>
      </c>
      <c r="H271" s="30">
        <f>IF(OR($E271="",$F271="",$E271=0),"",IFERROR($G271/$E271,""))</f>
        <v/>
      </c>
      <c r="I271" s="24">
        <f>IF(OR($B271="",$E271="",$F271=""),"",IF(AND($E271=0,$F271=0),"Sem movimento",IF(AND($E271=0,$F271&lt;&gt;0),"Sem base orçada",IF($D271="Despesa",IF($F271&gt;$E271*(1+Premissas!$B$5),"Fora da tolerância",IF($F271&lt;$E271*(1-Premissas!$B$5),"Favorável","Dentro da tolerância")),IF($D271="Receita",IF($F271&lt;$E271*(1-Premissas!$B$5),"Fora da tolerância",IF($F271&gt;$E271*(1+Premissas!$B$5),"Favorável","Dentro da tolerância")),"Verificar cadastro")))))</f>
        <v/>
      </c>
      <c r="J271" s="31">
        <f>IF(AND($A271="",$B271="",$E271="",$F271=""),"",IF(OR($A271="",$B271="",$E271="",$F271=""),"Preenchimento incompleto",IF($C271="Código não cadastrado","Código não cadastrado",IF(COUNTIFS($A$5:$A$504,$A271,$B$5:$B$504,$B271)&gt;1,"Competência e código duplicados","OK"))))</f>
        <v/>
      </c>
      <c r="K271" s="32" t="n"/>
    </row>
    <row r="272">
      <c r="A272" s="37" t="n"/>
      <c r="B272" s="23" t="n"/>
      <c r="C272" s="13">
        <f>IF($B272="","",IFERROR(VLOOKUP($B272,Premissas!$A$9:$C$108,2,FALSE),"Código não cadastrado"))</f>
        <v/>
      </c>
      <c r="D272" s="25">
        <f>IF($B272="","",IFERROR(VLOOKUP($B272,Premissas!$A$9:$C$108,3,FALSE),""))</f>
        <v/>
      </c>
      <c r="E272" s="38" t="n"/>
      <c r="F272" s="38" t="n"/>
      <c r="G272" s="35">
        <f>IF(OR($E272="",$F272=""),"",$F272-$E272)</f>
        <v/>
      </c>
      <c r="H272" s="14">
        <f>IF(OR($E272="",$F272="",$E272=0),"",IFERROR($G272/$E272,""))</f>
        <v/>
      </c>
      <c r="I272" s="25">
        <f>IF(OR($B272="",$E272="",$F272=""),"",IF(AND($E272=0,$F272=0),"Sem movimento",IF(AND($E272=0,$F272&lt;&gt;0),"Sem base orçada",IF($D272="Despesa",IF($F272&gt;$E272*(1+Premissas!$B$5),"Fora da tolerância",IF($F272&lt;$E272*(1-Premissas!$B$5),"Favorável","Dentro da tolerância")),IF($D272="Receita",IF($F272&lt;$E272*(1-Premissas!$B$5),"Fora da tolerância",IF($F272&gt;$E272*(1+Premissas!$B$5),"Favorável","Dentro da tolerância")),"Verificar cadastro")))))</f>
        <v/>
      </c>
      <c r="J272" s="4">
        <f>IF(AND($A272="",$B272="",$E272="",$F272=""),"",IF(OR($A272="",$B272="",$E272="",$F272=""),"Preenchimento incompleto",IF($C272="Código não cadastrado","Código não cadastrado",IF(COUNTIFS($A$5:$A$504,$A272,$B$5:$B$504,$B272)&gt;1,"Competência e código duplicados","OK"))))</f>
        <v/>
      </c>
      <c r="K272" s="32" t="n"/>
    </row>
    <row r="273">
      <c r="A273" s="37" t="n"/>
      <c r="B273" s="23" t="n"/>
      <c r="C273" s="27">
        <f>IF($B273="","",IFERROR(VLOOKUP($B273,Premissas!$A$9:$C$108,2,FALSE),"Código não cadastrado"))</f>
        <v/>
      </c>
      <c r="D273" s="24">
        <f>IF($B273="","",IFERROR(VLOOKUP($B273,Premissas!$A$9:$C$108,3,FALSE),""))</f>
        <v/>
      </c>
      <c r="E273" s="38" t="n"/>
      <c r="F273" s="38" t="n"/>
      <c r="G273" s="39">
        <f>IF(OR($E273="",$F273=""),"",$F273-$E273)</f>
        <v/>
      </c>
      <c r="H273" s="30">
        <f>IF(OR($E273="",$F273="",$E273=0),"",IFERROR($G273/$E273,""))</f>
        <v/>
      </c>
      <c r="I273" s="24">
        <f>IF(OR($B273="",$E273="",$F273=""),"",IF(AND($E273=0,$F273=0),"Sem movimento",IF(AND($E273=0,$F273&lt;&gt;0),"Sem base orçada",IF($D273="Despesa",IF($F273&gt;$E273*(1+Premissas!$B$5),"Fora da tolerância",IF($F273&lt;$E273*(1-Premissas!$B$5),"Favorável","Dentro da tolerância")),IF($D273="Receita",IF($F273&lt;$E273*(1-Premissas!$B$5),"Fora da tolerância",IF($F273&gt;$E273*(1+Premissas!$B$5),"Favorável","Dentro da tolerância")),"Verificar cadastro")))))</f>
        <v/>
      </c>
      <c r="J273" s="31">
        <f>IF(AND($A273="",$B273="",$E273="",$F273=""),"",IF(OR($A273="",$B273="",$E273="",$F273=""),"Preenchimento incompleto",IF($C273="Código não cadastrado","Código não cadastrado",IF(COUNTIFS($A$5:$A$504,$A273,$B$5:$B$504,$B273)&gt;1,"Competência e código duplicados","OK"))))</f>
        <v/>
      </c>
      <c r="K273" s="32" t="n"/>
    </row>
    <row r="274">
      <c r="A274" s="37" t="n"/>
      <c r="B274" s="23" t="n"/>
      <c r="C274" s="13">
        <f>IF($B274="","",IFERROR(VLOOKUP($B274,Premissas!$A$9:$C$108,2,FALSE),"Código não cadastrado"))</f>
        <v/>
      </c>
      <c r="D274" s="25">
        <f>IF($B274="","",IFERROR(VLOOKUP($B274,Premissas!$A$9:$C$108,3,FALSE),""))</f>
        <v/>
      </c>
      <c r="E274" s="38" t="n"/>
      <c r="F274" s="38" t="n"/>
      <c r="G274" s="35">
        <f>IF(OR($E274="",$F274=""),"",$F274-$E274)</f>
        <v/>
      </c>
      <c r="H274" s="14">
        <f>IF(OR($E274="",$F274="",$E274=0),"",IFERROR($G274/$E274,""))</f>
        <v/>
      </c>
      <c r="I274" s="25">
        <f>IF(OR($B274="",$E274="",$F274=""),"",IF(AND($E274=0,$F274=0),"Sem movimento",IF(AND($E274=0,$F274&lt;&gt;0),"Sem base orçada",IF($D274="Despesa",IF($F274&gt;$E274*(1+Premissas!$B$5),"Fora da tolerância",IF($F274&lt;$E274*(1-Premissas!$B$5),"Favorável","Dentro da tolerância")),IF($D274="Receita",IF($F274&lt;$E274*(1-Premissas!$B$5),"Fora da tolerância",IF($F274&gt;$E274*(1+Premissas!$B$5),"Favorável","Dentro da tolerância")),"Verificar cadastro")))))</f>
        <v/>
      </c>
      <c r="J274" s="4">
        <f>IF(AND($A274="",$B274="",$E274="",$F274=""),"",IF(OR($A274="",$B274="",$E274="",$F274=""),"Preenchimento incompleto",IF($C274="Código não cadastrado","Código não cadastrado",IF(COUNTIFS($A$5:$A$504,$A274,$B$5:$B$504,$B274)&gt;1,"Competência e código duplicados","OK"))))</f>
        <v/>
      </c>
      <c r="K274" s="32" t="n"/>
    </row>
    <row r="275">
      <c r="A275" s="37" t="n"/>
      <c r="B275" s="23" t="n"/>
      <c r="C275" s="27">
        <f>IF($B275="","",IFERROR(VLOOKUP($B275,Premissas!$A$9:$C$108,2,FALSE),"Código não cadastrado"))</f>
        <v/>
      </c>
      <c r="D275" s="24">
        <f>IF($B275="","",IFERROR(VLOOKUP($B275,Premissas!$A$9:$C$108,3,FALSE),""))</f>
        <v/>
      </c>
      <c r="E275" s="38" t="n"/>
      <c r="F275" s="38" t="n"/>
      <c r="G275" s="39">
        <f>IF(OR($E275="",$F275=""),"",$F275-$E275)</f>
        <v/>
      </c>
      <c r="H275" s="30">
        <f>IF(OR($E275="",$F275="",$E275=0),"",IFERROR($G275/$E275,""))</f>
        <v/>
      </c>
      <c r="I275" s="24">
        <f>IF(OR($B275="",$E275="",$F275=""),"",IF(AND($E275=0,$F275=0),"Sem movimento",IF(AND($E275=0,$F275&lt;&gt;0),"Sem base orçada",IF($D275="Despesa",IF($F275&gt;$E275*(1+Premissas!$B$5),"Fora da tolerância",IF($F275&lt;$E275*(1-Premissas!$B$5),"Favorável","Dentro da tolerância")),IF($D275="Receita",IF($F275&lt;$E275*(1-Premissas!$B$5),"Fora da tolerância",IF($F275&gt;$E275*(1+Premissas!$B$5),"Favorável","Dentro da tolerância")),"Verificar cadastro")))))</f>
        <v/>
      </c>
      <c r="J275" s="31">
        <f>IF(AND($A275="",$B275="",$E275="",$F275=""),"",IF(OR($A275="",$B275="",$E275="",$F275=""),"Preenchimento incompleto",IF($C275="Código não cadastrado","Código não cadastrado",IF(COUNTIFS($A$5:$A$504,$A275,$B$5:$B$504,$B275)&gt;1,"Competência e código duplicados","OK"))))</f>
        <v/>
      </c>
      <c r="K275" s="32" t="n"/>
    </row>
    <row r="276">
      <c r="A276" s="37" t="n"/>
      <c r="B276" s="23" t="n"/>
      <c r="C276" s="13">
        <f>IF($B276="","",IFERROR(VLOOKUP($B276,Premissas!$A$9:$C$108,2,FALSE),"Código não cadastrado"))</f>
        <v/>
      </c>
      <c r="D276" s="25">
        <f>IF($B276="","",IFERROR(VLOOKUP($B276,Premissas!$A$9:$C$108,3,FALSE),""))</f>
        <v/>
      </c>
      <c r="E276" s="38" t="n"/>
      <c r="F276" s="38" t="n"/>
      <c r="G276" s="35">
        <f>IF(OR($E276="",$F276=""),"",$F276-$E276)</f>
        <v/>
      </c>
      <c r="H276" s="14">
        <f>IF(OR($E276="",$F276="",$E276=0),"",IFERROR($G276/$E276,""))</f>
        <v/>
      </c>
      <c r="I276" s="25">
        <f>IF(OR($B276="",$E276="",$F276=""),"",IF(AND($E276=0,$F276=0),"Sem movimento",IF(AND($E276=0,$F276&lt;&gt;0),"Sem base orçada",IF($D276="Despesa",IF($F276&gt;$E276*(1+Premissas!$B$5),"Fora da tolerância",IF($F276&lt;$E276*(1-Premissas!$B$5),"Favorável","Dentro da tolerância")),IF($D276="Receita",IF($F276&lt;$E276*(1-Premissas!$B$5),"Fora da tolerância",IF($F276&gt;$E276*(1+Premissas!$B$5),"Favorável","Dentro da tolerância")),"Verificar cadastro")))))</f>
        <v/>
      </c>
      <c r="J276" s="4">
        <f>IF(AND($A276="",$B276="",$E276="",$F276=""),"",IF(OR($A276="",$B276="",$E276="",$F276=""),"Preenchimento incompleto",IF($C276="Código não cadastrado","Código não cadastrado",IF(COUNTIFS($A$5:$A$504,$A276,$B$5:$B$504,$B276)&gt;1,"Competência e código duplicados","OK"))))</f>
        <v/>
      </c>
      <c r="K276" s="32" t="n"/>
    </row>
    <row r="277">
      <c r="A277" s="37" t="n"/>
      <c r="B277" s="23" t="n"/>
      <c r="C277" s="27">
        <f>IF($B277="","",IFERROR(VLOOKUP($B277,Premissas!$A$9:$C$108,2,FALSE),"Código não cadastrado"))</f>
        <v/>
      </c>
      <c r="D277" s="24">
        <f>IF($B277="","",IFERROR(VLOOKUP($B277,Premissas!$A$9:$C$108,3,FALSE),""))</f>
        <v/>
      </c>
      <c r="E277" s="38" t="n"/>
      <c r="F277" s="38" t="n"/>
      <c r="G277" s="39">
        <f>IF(OR($E277="",$F277=""),"",$F277-$E277)</f>
        <v/>
      </c>
      <c r="H277" s="30">
        <f>IF(OR($E277="",$F277="",$E277=0),"",IFERROR($G277/$E277,""))</f>
        <v/>
      </c>
      <c r="I277" s="24">
        <f>IF(OR($B277="",$E277="",$F277=""),"",IF(AND($E277=0,$F277=0),"Sem movimento",IF(AND($E277=0,$F277&lt;&gt;0),"Sem base orçada",IF($D277="Despesa",IF($F277&gt;$E277*(1+Premissas!$B$5),"Fora da tolerância",IF($F277&lt;$E277*(1-Premissas!$B$5),"Favorável","Dentro da tolerância")),IF($D277="Receita",IF($F277&lt;$E277*(1-Premissas!$B$5),"Fora da tolerância",IF($F277&gt;$E277*(1+Premissas!$B$5),"Favorável","Dentro da tolerância")),"Verificar cadastro")))))</f>
        <v/>
      </c>
      <c r="J277" s="31">
        <f>IF(AND($A277="",$B277="",$E277="",$F277=""),"",IF(OR($A277="",$B277="",$E277="",$F277=""),"Preenchimento incompleto",IF($C277="Código não cadastrado","Código não cadastrado",IF(COUNTIFS($A$5:$A$504,$A277,$B$5:$B$504,$B277)&gt;1,"Competência e código duplicados","OK"))))</f>
        <v/>
      </c>
      <c r="K277" s="32" t="n"/>
    </row>
    <row r="278">
      <c r="A278" s="37" t="n"/>
      <c r="B278" s="23" t="n"/>
      <c r="C278" s="13">
        <f>IF($B278="","",IFERROR(VLOOKUP($B278,Premissas!$A$9:$C$108,2,FALSE),"Código não cadastrado"))</f>
        <v/>
      </c>
      <c r="D278" s="25">
        <f>IF($B278="","",IFERROR(VLOOKUP($B278,Premissas!$A$9:$C$108,3,FALSE),""))</f>
        <v/>
      </c>
      <c r="E278" s="38" t="n"/>
      <c r="F278" s="38" t="n"/>
      <c r="G278" s="35">
        <f>IF(OR($E278="",$F278=""),"",$F278-$E278)</f>
        <v/>
      </c>
      <c r="H278" s="14">
        <f>IF(OR($E278="",$F278="",$E278=0),"",IFERROR($G278/$E278,""))</f>
        <v/>
      </c>
      <c r="I278" s="25">
        <f>IF(OR($B278="",$E278="",$F278=""),"",IF(AND($E278=0,$F278=0),"Sem movimento",IF(AND($E278=0,$F278&lt;&gt;0),"Sem base orçada",IF($D278="Despesa",IF($F278&gt;$E278*(1+Premissas!$B$5),"Fora da tolerância",IF($F278&lt;$E278*(1-Premissas!$B$5),"Favorável","Dentro da tolerância")),IF($D278="Receita",IF($F278&lt;$E278*(1-Premissas!$B$5),"Fora da tolerância",IF($F278&gt;$E278*(1+Premissas!$B$5),"Favorável","Dentro da tolerância")),"Verificar cadastro")))))</f>
        <v/>
      </c>
      <c r="J278" s="4">
        <f>IF(AND($A278="",$B278="",$E278="",$F278=""),"",IF(OR($A278="",$B278="",$E278="",$F278=""),"Preenchimento incompleto",IF($C278="Código não cadastrado","Código não cadastrado",IF(COUNTIFS($A$5:$A$504,$A278,$B$5:$B$504,$B278)&gt;1,"Competência e código duplicados","OK"))))</f>
        <v/>
      </c>
      <c r="K278" s="32" t="n"/>
    </row>
    <row r="279">
      <c r="A279" s="37" t="n"/>
      <c r="B279" s="23" t="n"/>
      <c r="C279" s="27">
        <f>IF($B279="","",IFERROR(VLOOKUP($B279,Premissas!$A$9:$C$108,2,FALSE),"Código não cadastrado"))</f>
        <v/>
      </c>
      <c r="D279" s="24">
        <f>IF($B279="","",IFERROR(VLOOKUP($B279,Premissas!$A$9:$C$108,3,FALSE),""))</f>
        <v/>
      </c>
      <c r="E279" s="38" t="n"/>
      <c r="F279" s="38" t="n"/>
      <c r="G279" s="39">
        <f>IF(OR($E279="",$F279=""),"",$F279-$E279)</f>
        <v/>
      </c>
      <c r="H279" s="30">
        <f>IF(OR($E279="",$F279="",$E279=0),"",IFERROR($G279/$E279,""))</f>
        <v/>
      </c>
      <c r="I279" s="24">
        <f>IF(OR($B279="",$E279="",$F279=""),"",IF(AND($E279=0,$F279=0),"Sem movimento",IF(AND($E279=0,$F279&lt;&gt;0),"Sem base orçada",IF($D279="Despesa",IF($F279&gt;$E279*(1+Premissas!$B$5),"Fora da tolerância",IF($F279&lt;$E279*(1-Premissas!$B$5),"Favorável","Dentro da tolerância")),IF($D279="Receita",IF($F279&lt;$E279*(1-Premissas!$B$5),"Fora da tolerância",IF($F279&gt;$E279*(1+Premissas!$B$5),"Favorável","Dentro da tolerância")),"Verificar cadastro")))))</f>
        <v/>
      </c>
      <c r="J279" s="31">
        <f>IF(AND($A279="",$B279="",$E279="",$F279=""),"",IF(OR($A279="",$B279="",$E279="",$F279=""),"Preenchimento incompleto",IF($C279="Código não cadastrado","Código não cadastrado",IF(COUNTIFS($A$5:$A$504,$A279,$B$5:$B$504,$B279)&gt;1,"Competência e código duplicados","OK"))))</f>
        <v/>
      </c>
      <c r="K279" s="32" t="n"/>
    </row>
    <row r="280">
      <c r="A280" s="37" t="n"/>
      <c r="B280" s="23" t="n"/>
      <c r="C280" s="13">
        <f>IF($B280="","",IFERROR(VLOOKUP($B280,Premissas!$A$9:$C$108,2,FALSE),"Código não cadastrado"))</f>
        <v/>
      </c>
      <c r="D280" s="25">
        <f>IF($B280="","",IFERROR(VLOOKUP($B280,Premissas!$A$9:$C$108,3,FALSE),""))</f>
        <v/>
      </c>
      <c r="E280" s="38" t="n"/>
      <c r="F280" s="38" t="n"/>
      <c r="G280" s="35">
        <f>IF(OR($E280="",$F280=""),"",$F280-$E280)</f>
        <v/>
      </c>
      <c r="H280" s="14">
        <f>IF(OR($E280="",$F280="",$E280=0),"",IFERROR($G280/$E280,""))</f>
        <v/>
      </c>
      <c r="I280" s="25">
        <f>IF(OR($B280="",$E280="",$F280=""),"",IF(AND($E280=0,$F280=0),"Sem movimento",IF(AND($E280=0,$F280&lt;&gt;0),"Sem base orçada",IF($D280="Despesa",IF($F280&gt;$E280*(1+Premissas!$B$5),"Fora da tolerância",IF($F280&lt;$E280*(1-Premissas!$B$5),"Favorável","Dentro da tolerância")),IF($D280="Receita",IF($F280&lt;$E280*(1-Premissas!$B$5),"Fora da tolerância",IF($F280&gt;$E280*(1+Premissas!$B$5),"Favorável","Dentro da tolerância")),"Verificar cadastro")))))</f>
        <v/>
      </c>
      <c r="J280" s="4">
        <f>IF(AND($A280="",$B280="",$E280="",$F280=""),"",IF(OR($A280="",$B280="",$E280="",$F280=""),"Preenchimento incompleto",IF($C280="Código não cadastrado","Código não cadastrado",IF(COUNTIFS($A$5:$A$504,$A280,$B$5:$B$504,$B280)&gt;1,"Competência e código duplicados","OK"))))</f>
        <v/>
      </c>
      <c r="K280" s="32" t="n"/>
    </row>
    <row r="281">
      <c r="A281" s="37" t="n"/>
      <c r="B281" s="23" t="n"/>
      <c r="C281" s="27">
        <f>IF($B281="","",IFERROR(VLOOKUP($B281,Premissas!$A$9:$C$108,2,FALSE),"Código não cadastrado"))</f>
        <v/>
      </c>
      <c r="D281" s="24">
        <f>IF($B281="","",IFERROR(VLOOKUP($B281,Premissas!$A$9:$C$108,3,FALSE),""))</f>
        <v/>
      </c>
      <c r="E281" s="38" t="n"/>
      <c r="F281" s="38" t="n"/>
      <c r="G281" s="39">
        <f>IF(OR($E281="",$F281=""),"",$F281-$E281)</f>
        <v/>
      </c>
      <c r="H281" s="30">
        <f>IF(OR($E281="",$F281="",$E281=0),"",IFERROR($G281/$E281,""))</f>
        <v/>
      </c>
      <c r="I281" s="24">
        <f>IF(OR($B281="",$E281="",$F281=""),"",IF(AND($E281=0,$F281=0),"Sem movimento",IF(AND($E281=0,$F281&lt;&gt;0),"Sem base orçada",IF($D281="Despesa",IF($F281&gt;$E281*(1+Premissas!$B$5),"Fora da tolerância",IF($F281&lt;$E281*(1-Premissas!$B$5),"Favorável","Dentro da tolerância")),IF($D281="Receita",IF($F281&lt;$E281*(1-Premissas!$B$5),"Fora da tolerância",IF($F281&gt;$E281*(1+Premissas!$B$5),"Favorável","Dentro da tolerância")),"Verificar cadastro")))))</f>
        <v/>
      </c>
      <c r="J281" s="31">
        <f>IF(AND($A281="",$B281="",$E281="",$F281=""),"",IF(OR($A281="",$B281="",$E281="",$F281=""),"Preenchimento incompleto",IF($C281="Código não cadastrado","Código não cadastrado",IF(COUNTIFS($A$5:$A$504,$A281,$B$5:$B$504,$B281)&gt;1,"Competência e código duplicados","OK"))))</f>
        <v/>
      </c>
      <c r="K281" s="32" t="n"/>
    </row>
    <row r="282">
      <c r="A282" s="37" t="n"/>
      <c r="B282" s="23" t="n"/>
      <c r="C282" s="13">
        <f>IF($B282="","",IFERROR(VLOOKUP($B282,Premissas!$A$9:$C$108,2,FALSE),"Código não cadastrado"))</f>
        <v/>
      </c>
      <c r="D282" s="25">
        <f>IF($B282="","",IFERROR(VLOOKUP($B282,Premissas!$A$9:$C$108,3,FALSE),""))</f>
        <v/>
      </c>
      <c r="E282" s="38" t="n"/>
      <c r="F282" s="38" t="n"/>
      <c r="G282" s="35">
        <f>IF(OR($E282="",$F282=""),"",$F282-$E282)</f>
        <v/>
      </c>
      <c r="H282" s="14">
        <f>IF(OR($E282="",$F282="",$E282=0),"",IFERROR($G282/$E282,""))</f>
        <v/>
      </c>
      <c r="I282" s="25">
        <f>IF(OR($B282="",$E282="",$F282=""),"",IF(AND($E282=0,$F282=0),"Sem movimento",IF(AND($E282=0,$F282&lt;&gt;0),"Sem base orçada",IF($D282="Despesa",IF($F282&gt;$E282*(1+Premissas!$B$5),"Fora da tolerância",IF($F282&lt;$E282*(1-Premissas!$B$5),"Favorável","Dentro da tolerância")),IF($D282="Receita",IF($F282&lt;$E282*(1-Premissas!$B$5),"Fora da tolerância",IF($F282&gt;$E282*(1+Premissas!$B$5),"Favorável","Dentro da tolerância")),"Verificar cadastro")))))</f>
        <v/>
      </c>
      <c r="J282" s="4">
        <f>IF(AND($A282="",$B282="",$E282="",$F282=""),"",IF(OR($A282="",$B282="",$E282="",$F282=""),"Preenchimento incompleto",IF($C282="Código não cadastrado","Código não cadastrado",IF(COUNTIFS($A$5:$A$504,$A282,$B$5:$B$504,$B282)&gt;1,"Competência e código duplicados","OK"))))</f>
        <v/>
      </c>
      <c r="K282" s="32" t="n"/>
    </row>
    <row r="283">
      <c r="A283" s="37" t="n"/>
      <c r="B283" s="23" t="n"/>
      <c r="C283" s="27">
        <f>IF($B283="","",IFERROR(VLOOKUP($B283,Premissas!$A$9:$C$108,2,FALSE),"Código não cadastrado"))</f>
        <v/>
      </c>
      <c r="D283" s="24">
        <f>IF($B283="","",IFERROR(VLOOKUP($B283,Premissas!$A$9:$C$108,3,FALSE),""))</f>
        <v/>
      </c>
      <c r="E283" s="38" t="n"/>
      <c r="F283" s="38" t="n"/>
      <c r="G283" s="39">
        <f>IF(OR($E283="",$F283=""),"",$F283-$E283)</f>
        <v/>
      </c>
      <c r="H283" s="30">
        <f>IF(OR($E283="",$F283="",$E283=0),"",IFERROR($G283/$E283,""))</f>
        <v/>
      </c>
      <c r="I283" s="24">
        <f>IF(OR($B283="",$E283="",$F283=""),"",IF(AND($E283=0,$F283=0),"Sem movimento",IF(AND($E283=0,$F283&lt;&gt;0),"Sem base orçada",IF($D283="Despesa",IF($F283&gt;$E283*(1+Premissas!$B$5),"Fora da tolerância",IF($F283&lt;$E283*(1-Premissas!$B$5),"Favorável","Dentro da tolerância")),IF($D283="Receita",IF($F283&lt;$E283*(1-Premissas!$B$5),"Fora da tolerância",IF($F283&gt;$E283*(1+Premissas!$B$5),"Favorável","Dentro da tolerância")),"Verificar cadastro")))))</f>
        <v/>
      </c>
      <c r="J283" s="31">
        <f>IF(AND($A283="",$B283="",$E283="",$F283=""),"",IF(OR($A283="",$B283="",$E283="",$F283=""),"Preenchimento incompleto",IF($C283="Código não cadastrado","Código não cadastrado",IF(COUNTIFS($A$5:$A$504,$A283,$B$5:$B$504,$B283)&gt;1,"Competência e código duplicados","OK"))))</f>
        <v/>
      </c>
      <c r="K283" s="32" t="n"/>
    </row>
    <row r="284">
      <c r="A284" s="37" t="n"/>
      <c r="B284" s="23" t="n"/>
      <c r="C284" s="13">
        <f>IF($B284="","",IFERROR(VLOOKUP($B284,Premissas!$A$9:$C$108,2,FALSE),"Código não cadastrado"))</f>
        <v/>
      </c>
      <c r="D284" s="25">
        <f>IF($B284="","",IFERROR(VLOOKUP($B284,Premissas!$A$9:$C$108,3,FALSE),""))</f>
        <v/>
      </c>
      <c r="E284" s="38" t="n"/>
      <c r="F284" s="38" t="n"/>
      <c r="G284" s="35">
        <f>IF(OR($E284="",$F284=""),"",$F284-$E284)</f>
        <v/>
      </c>
      <c r="H284" s="14">
        <f>IF(OR($E284="",$F284="",$E284=0),"",IFERROR($G284/$E284,""))</f>
        <v/>
      </c>
      <c r="I284" s="25">
        <f>IF(OR($B284="",$E284="",$F284=""),"",IF(AND($E284=0,$F284=0),"Sem movimento",IF(AND($E284=0,$F284&lt;&gt;0),"Sem base orçada",IF($D284="Despesa",IF($F284&gt;$E284*(1+Premissas!$B$5),"Fora da tolerância",IF($F284&lt;$E284*(1-Premissas!$B$5),"Favorável","Dentro da tolerância")),IF($D284="Receita",IF($F284&lt;$E284*(1-Premissas!$B$5),"Fora da tolerância",IF($F284&gt;$E284*(1+Premissas!$B$5),"Favorável","Dentro da tolerância")),"Verificar cadastro")))))</f>
        <v/>
      </c>
      <c r="J284" s="4">
        <f>IF(AND($A284="",$B284="",$E284="",$F284=""),"",IF(OR($A284="",$B284="",$E284="",$F284=""),"Preenchimento incompleto",IF($C284="Código não cadastrado","Código não cadastrado",IF(COUNTIFS($A$5:$A$504,$A284,$B$5:$B$504,$B284)&gt;1,"Competência e código duplicados","OK"))))</f>
        <v/>
      </c>
      <c r="K284" s="32" t="n"/>
    </row>
    <row r="285">
      <c r="A285" s="37" t="n"/>
      <c r="B285" s="23" t="n"/>
      <c r="C285" s="27">
        <f>IF($B285="","",IFERROR(VLOOKUP($B285,Premissas!$A$9:$C$108,2,FALSE),"Código não cadastrado"))</f>
        <v/>
      </c>
      <c r="D285" s="24">
        <f>IF($B285="","",IFERROR(VLOOKUP($B285,Premissas!$A$9:$C$108,3,FALSE),""))</f>
        <v/>
      </c>
      <c r="E285" s="38" t="n"/>
      <c r="F285" s="38" t="n"/>
      <c r="G285" s="39">
        <f>IF(OR($E285="",$F285=""),"",$F285-$E285)</f>
        <v/>
      </c>
      <c r="H285" s="30">
        <f>IF(OR($E285="",$F285="",$E285=0),"",IFERROR($G285/$E285,""))</f>
        <v/>
      </c>
      <c r="I285" s="24">
        <f>IF(OR($B285="",$E285="",$F285=""),"",IF(AND($E285=0,$F285=0),"Sem movimento",IF(AND($E285=0,$F285&lt;&gt;0),"Sem base orçada",IF($D285="Despesa",IF($F285&gt;$E285*(1+Premissas!$B$5),"Fora da tolerância",IF($F285&lt;$E285*(1-Premissas!$B$5),"Favorável","Dentro da tolerância")),IF($D285="Receita",IF($F285&lt;$E285*(1-Premissas!$B$5),"Fora da tolerância",IF($F285&gt;$E285*(1+Premissas!$B$5),"Favorável","Dentro da tolerância")),"Verificar cadastro")))))</f>
        <v/>
      </c>
      <c r="J285" s="31">
        <f>IF(AND($A285="",$B285="",$E285="",$F285=""),"",IF(OR($A285="",$B285="",$E285="",$F285=""),"Preenchimento incompleto",IF($C285="Código não cadastrado","Código não cadastrado",IF(COUNTIFS($A$5:$A$504,$A285,$B$5:$B$504,$B285)&gt;1,"Competência e código duplicados","OK"))))</f>
        <v/>
      </c>
      <c r="K285" s="32" t="n"/>
    </row>
    <row r="286">
      <c r="A286" s="37" t="n"/>
      <c r="B286" s="23" t="n"/>
      <c r="C286" s="13">
        <f>IF($B286="","",IFERROR(VLOOKUP($B286,Premissas!$A$9:$C$108,2,FALSE),"Código não cadastrado"))</f>
        <v/>
      </c>
      <c r="D286" s="25">
        <f>IF($B286="","",IFERROR(VLOOKUP($B286,Premissas!$A$9:$C$108,3,FALSE),""))</f>
        <v/>
      </c>
      <c r="E286" s="38" t="n"/>
      <c r="F286" s="38" t="n"/>
      <c r="G286" s="35">
        <f>IF(OR($E286="",$F286=""),"",$F286-$E286)</f>
        <v/>
      </c>
      <c r="H286" s="14">
        <f>IF(OR($E286="",$F286="",$E286=0),"",IFERROR($G286/$E286,""))</f>
        <v/>
      </c>
      <c r="I286" s="25">
        <f>IF(OR($B286="",$E286="",$F286=""),"",IF(AND($E286=0,$F286=0),"Sem movimento",IF(AND($E286=0,$F286&lt;&gt;0),"Sem base orçada",IF($D286="Despesa",IF($F286&gt;$E286*(1+Premissas!$B$5),"Fora da tolerância",IF($F286&lt;$E286*(1-Premissas!$B$5),"Favorável","Dentro da tolerância")),IF($D286="Receita",IF($F286&lt;$E286*(1-Premissas!$B$5),"Fora da tolerância",IF($F286&gt;$E286*(1+Premissas!$B$5),"Favorável","Dentro da tolerância")),"Verificar cadastro")))))</f>
        <v/>
      </c>
      <c r="J286" s="4">
        <f>IF(AND($A286="",$B286="",$E286="",$F286=""),"",IF(OR($A286="",$B286="",$E286="",$F286=""),"Preenchimento incompleto",IF($C286="Código não cadastrado","Código não cadastrado",IF(COUNTIFS($A$5:$A$504,$A286,$B$5:$B$504,$B286)&gt;1,"Competência e código duplicados","OK"))))</f>
        <v/>
      </c>
      <c r="K286" s="32" t="n"/>
    </row>
    <row r="287">
      <c r="A287" s="37" t="n"/>
      <c r="B287" s="23" t="n"/>
      <c r="C287" s="27">
        <f>IF($B287="","",IFERROR(VLOOKUP($B287,Premissas!$A$9:$C$108,2,FALSE),"Código não cadastrado"))</f>
        <v/>
      </c>
      <c r="D287" s="24">
        <f>IF($B287="","",IFERROR(VLOOKUP($B287,Premissas!$A$9:$C$108,3,FALSE),""))</f>
        <v/>
      </c>
      <c r="E287" s="38" t="n"/>
      <c r="F287" s="38" t="n"/>
      <c r="G287" s="39">
        <f>IF(OR($E287="",$F287=""),"",$F287-$E287)</f>
        <v/>
      </c>
      <c r="H287" s="30">
        <f>IF(OR($E287="",$F287="",$E287=0),"",IFERROR($G287/$E287,""))</f>
        <v/>
      </c>
      <c r="I287" s="24">
        <f>IF(OR($B287="",$E287="",$F287=""),"",IF(AND($E287=0,$F287=0),"Sem movimento",IF(AND($E287=0,$F287&lt;&gt;0),"Sem base orçada",IF($D287="Despesa",IF($F287&gt;$E287*(1+Premissas!$B$5),"Fora da tolerância",IF($F287&lt;$E287*(1-Premissas!$B$5),"Favorável","Dentro da tolerância")),IF($D287="Receita",IF($F287&lt;$E287*(1-Premissas!$B$5),"Fora da tolerância",IF($F287&gt;$E287*(1+Premissas!$B$5),"Favorável","Dentro da tolerância")),"Verificar cadastro")))))</f>
        <v/>
      </c>
      <c r="J287" s="31">
        <f>IF(AND($A287="",$B287="",$E287="",$F287=""),"",IF(OR($A287="",$B287="",$E287="",$F287=""),"Preenchimento incompleto",IF($C287="Código não cadastrado","Código não cadastrado",IF(COUNTIFS($A$5:$A$504,$A287,$B$5:$B$504,$B287)&gt;1,"Competência e código duplicados","OK"))))</f>
        <v/>
      </c>
      <c r="K287" s="32" t="n"/>
    </row>
    <row r="288">
      <c r="A288" s="37" t="n"/>
      <c r="B288" s="23" t="n"/>
      <c r="C288" s="13">
        <f>IF($B288="","",IFERROR(VLOOKUP($B288,Premissas!$A$9:$C$108,2,FALSE),"Código não cadastrado"))</f>
        <v/>
      </c>
      <c r="D288" s="25">
        <f>IF($B288="","",IFERROR(VLOOKUP($B288,Premissas!$A$9:$C$108,3,FALSE),""))</f>
        <v/>
      </c>
      <c r="E288" s="38" t="n"/>
      <c r="F288" s="38" t="n"/>
      <c r="G288" s="35">
        <f>IF(OR($E288="",$F288=""),"",$F288-$E288)</f>
        <v/>
      </c>
      <c r="H288" s="14">
        <f>IF(OR($E288="",$F288="",$E288=0),"",IFERROR($G288/$E288,""))</f>
        <v/>
      </c>
      <c r="I288" s="25">
        <f>IF(OR($B288="",$E288="",$F288=""),"",IF(AND($E288=0,$F288=0),"Sem movimento",IF(AND($E288=0,$F288&lt;&gt;0),"Sem base orçada",IF($D288="Despesa",IF($F288&gt;$E288*(1+Premissas!$B$5),"Fora da tolerância",IF($F288&lt;$E288*(1-Premissas!$B$5),"Favorável","Dentro da tolerância")),IF($D288="Receita",IF($F288&lt;$E288*(1-Premissas!$B$5),"Fora da tolerância",IF($F288&gt;$E288*(1+Premissas!$B$5),"Favorável","Dentro da tolerância")),"Verificar cadastro")))))</f>
        <v/>
      </c>
      <c r="J288" s="4">
        <f>IF(AND($A288="",$B288="",$E288="",$F288=""),"",IF(OR($A288="",$B288="",$E288="",$F288=""),"Preenchimento incompleto",IF($C288="Código não cadastrado","Código não cadastrado",IF(COUNTIFS($A$5:$A$504,$A288,$B$5:$B$504,$B288)&gt;1,"Competência e código duplicados","OK"))))</f>
        <v/>
      </c>
      <c r="K288" s="32" t="n"/>
    </row>
    <row r="289">
      <c r="A289" s="37" t="n"/>
      <c r="B289" s="23" t="n"/>
      <c r="C289" s="27">
        <f>IF($B289="","",IFERROR(VLOOKUP($B289,Premissas!$A$9:$C$108,2,FALSE),"Código não cadastrado"))</f>
        <v/>
      </c>
      <c r="D289" s="24">
        <f>IF($B289="","",IFERROR(VLOOKUP($B289,Premissas!$A$9:$C$108,3,FALSE),""))</f>
        <v/>
      </c>
      <c r="E289" s="38" t="n"/>
      <c r="F289" s="38" t="n"/>
      <c r="G289" s="39">
        <f>IF(OR($E289="",$F289=""),"",$F289-$E289)</f>
        <v/>
      </c>
      <c r="H289" s="30">
        <f>IF(OR($E289="",$F289="",$E289=0),"",IFERROR($G289/$E289,""))</f>
        <v/>
      </c>
      <c r="I289" s="24">
        <f>IF(OR($B289="",$E289="",$F289=""),"",IF(AND($E289=0,$F289=0),"Sem movimento",IF(AND($E289=0,$F289&lt;&gt;0),"Sem base orçada",IF($D289="Despesa",IF($F289&gt;$E289*(1+Premissas!$B$5),"Fora da tolerância",IF($F289&lt;$E289*(1-Premissas!$B$5),"Favorável","Dentro da tolerância")),IF($D289="Receita",IF($F289&lt;$E289*(1-Premissas!$B$5),"Fora da tolerância",IF($F289&gt;$E289*(1+Premissas!$B$5),"Favorável","Dentro da tolerância")),"Verificar cadastro")))))</f>
        <v/>
      </c>
      <c r="J289" s="31">
        <f>IF(AND($A289="",$B289="",$E289="",$F289=""),"",IF(OR($A289="",$B289="",$E289="",$F289=""),"Preenchimento incompleto",IF($C289="Código não cadastrado","Código não cadastrado",IF(COUNTIFS($A$5:$A$504,$A289,$B$5:$B$504,$B289)&gt;1,"Competência e código duplicados","OK"))))</f>
        <v/>
      </c>
      <c r="K289" s="32" t="n"/>
    </row>
    <row r="290">
      <c r="A290" s="37" t="n"/>
      <c r="B290" s="23" t="n"/>
      <c r="C290" s="13">
        <f>IF($B290="","",IFERROR(VLOOKUP($B290,Premissas!$A$9:$C$108,2,FALSE),"Código não cadastrado"))</f>
        <v/>
      </c>
      <c r="D290" s="25">
        <f>IF($B290="","",IFERROR(VLOOKUP($B290,Premissas!$A$9:$C$108,3,FALSE),""))</f>
        <v/>
      </c>
      <c r="E290" s="38" t="n"/>
      <c r="F290" s="38" t="n"/>
      <c r="G290" s="35">
        <f>IF(OR($E290="",$F290=""),"",$F290-$E290)</f>
        <v/>
      </c>
      <c r="H290" s="14">
        <f>IF(OR($E290="",$F290="",$E290=0),"",IFERROR($G290/$E290,""))</f>
        <v/>
      </c>
      <c r="I290" s="25">
        <f>IF(OR($B290="",$E290="",$F290=""),"",IF(AND($E290=0,$F290=0),"Sem movimento",IF(AND($E290=0,$F290&lt;&gt;0),"Sem base orçada",IF($D290="Despesa",IF($F290&gt;$E290*(1+Premissas!$B$5),"Fora da tolerância",IF($F290&lt;$E290*(1-Premissas!$B$5),"Favorável","Dentro da tolerância")),IF($D290="Receita",IF($F290&lt;$E290*(1-Premissas!$B$5),"Fora da tolerância",IF($F290&gt;$E290*(1+Premissas!$B$5),"Favorável","Dentro da tolerância")),"Verificar cadastro")))))</f>
        <v/>
      </c>
      <c r="J290" s="4">
        <f>IF(AND($A290="",$B290="",$E290="",$F290=""),"",IF(OR($A290="",$B290="",$E290="",$F290=""),"Preenchimento incompleto",IF($C290="Código não cadastrado","Código não cadastrado",IF(COUNTIFS($A$5:$A$504,$A290,$B$5:$B$504,$B290)&gt;1,"Competência e código duplicados","OK"))))</f>
        <v/>
      </c>
      <c r="K290" s="32" t="n"/>
    </row>
    <row r="291">
      <c r="A291" s="37" t="n"/>
      <c r="B291" s="23" t="n"/>
      <c r="C291" s="27">
        <f>IF($B291="","",IFERROR(VLOOKUP($B291,Premissas!$A$9:$C$108,2,FALSE),"Código não cadastrado"))</f>
        <v/>
      </c>
      <c r="D291" s="24">
        <f>IF($B291="","",IFERROR(VLOOKUP($B291,Premissas!$A$9:$C$108,3,FALSE),""))</f>
        <v/>
      </c>
      <c r="E291" s="38" t="n"/>
      <c r="F291" s="38" t="n"/>
      <c r="G291" s="39">
        <f>IF(OR($E291="",$F291=""),"",$F291-$E291)</f>
        <v/>
      </c>
      <c r="H291" s="30">
        <f>IF(OR($E291="",$F291="",$E291=0),"",IFERROR($G291/$E291,""))</f>
        <v/>
      </c>
      <c r="I291" s="24">
        <f>IF(OR($B291="",$E291="",$F291=""),"",IF(AND($E291=0,$F291=0),"Sem movimento",IF(AND($E291=0,$F291&lt;&gt;0),"Sem base orçada",IF($D291="Despesa",IF($F291&gt;$E291*(1+Premissas!$B$5),"Fora da tolerância",IF($F291&lt;$E291*(1-Premissas!$B$5),"Favorável","Dentro da tolerância")),IF($D291="Receita",IF($F291&lt;$E291*(1-Premissas!$B$5),"Fora da tolerância",IF($F291&gt;$E291*(1+Premissas!$B$5),"Favorável","Dentro da tolerância")),"Verificar cadastro")))))</f>
        <v/>
      </c>
      <c r="J291" s="31">
        <f>IF(AND($A291="",$B291="",$E291="",$F291=""),"",IF(OR($A291="",$B291="",$E291="",$F291=""),"Preenchimento incompleto",IF($C291="Código não cadastrado","Código não cadastrado",IF(COUNTIFS($A$5:$A$504,$A291,$B$5:$B$504,$B291)&gt;1,"Competência e código duplicados","OK"))))</f>
        <v/>
      </c>
      <c r="K291" s="32" t="n"/>
    </row>
    <row r="292">
      <c r="A292" s="37" t="n"/>
      <c r="B292" s="23" t="n"/>
      <c r="C292" s="13">
        <f>IF($B292="","",IFERROR(VLOOKUP($B292,Premissas!$A$9:$C$108,2,FALSE),"Código não cadastrado"))</f>
        <v/>
      </c>
      <c r="D292" s="25">
        <f>IF($B292="","",IFERROR(VLOOKUP($B292,Premissas!$A$9:$C$108,3,FALSE),""))</f>
        <v/>
      </c>
      <c r="E292" s="38" t="n"/>
      <c r="F292" s="38" t="n"/>
      <c r="G292" s="35">
        <f>IF(OR($E292="",$F292=""),"",$F292-$E292)</f>
        <v/>
      </c>
      <c r="H292" s="14">
        <f>IF(OR($E292="",$F292="",$E292=0),"",IFERROR($G292/$E292,""))</f>
        <v/>
      </c>
      <c r="I292" s="25">
        <f>IF(OR($B292="",$E292="",$F292=""),"",IF(AND($E292=0,$F292=0),"Sem movimento",IF(AND($E292=0,$F292&lt;&gt;0),"Sem base orçada",IF($D292="Despesa",IF($F292&gt;$E292*(1+Premissas!$B$5),"Fora da tolerância",IF($F292&lt;$E292*(1-Premissas!$B$5),"Favorável","Dentro da tolerância")),IF($D292="Receita",IF($F292&lt;$E292*(1-Premissas!$B$5),"Fora da tolerância",IF($F292&gt;$E292*(1+Premissas!$B$5),"Favorável","Dentro da tolerância")),"Verificar cadastro")))))</f>
        <v/>
      </c>
      <c r="J292" s="4">
        <f>IF(AND($A292="",$B292="",$E292="",$F292=""),"",IF(OR($A292="",$B292="",$E292="",$F292=""),"Preenchimento incompleto",IF($C292="Código não cadastrado","Código não cadastrado",IF(COUNTIFS($A$5:$A$504,$A292,$B$5:$B$504,$B292)&gt;1,"Competência e código duplicados","OK"))))</f>
        <v/>
      </c>
      <c r="K292" s="32" t="n"/>
    </row>
    <row r="293">
      <c r="A293" s="37" t="n"/>
      <c r="B293" s="23" t="n"/>
      <c r="C293" s="27">
        <f>IF($B293="","",IFERROR(VLOOKUP($B293,Premissas!$A$9:$C$108,2,FALSE),"Código não cadastrado"))</f>
        <v/>
      </c>
      <c r="D293" s="24">
        <f>IF($B293="","",IFERROR(VLOOKUP($B293,Premissas!$A$9:$C$108,3,FALSE),""))</f>
        <v/>
      </c>
      <c r="E293" s="38" t="n"/>
      <c r="F293" s="38" t="n"/>
      <c r="G293" s="39">
        <f>IF(OR($E293="",$F293=""),"",$F293-$E293)</f>
        <v/>
      </c>
      <c r="H293" s="30">
        <f>IF(OR($E293="",$F293="",$E293=0),"",IFERROR($G293/$E293,""))</f>
        <v/>
      </c>
      <c r="I293" s="24">
        <f>IF(OR($B293="",$E293="",$F293=""),"",IF(AND($E293=0,$F293=0),"Sem movimento",IF(AND($E293=0,$F293&lt;&gt;0),"Sem base orçada",IF($D293="Despesa",IF($F293&gt;$E293*(1+Premissas!$B$5),"Fora da tolerância",IF($F293&lt;$E293*(1-Premissas!$B$5),"Favorável","Dentro da tolerância")),IF($D293="Receita",IF($F293&lt;$E293*(1-Premissas!$B$5),"Fora da tolerância",IF($F293&gt;$E293*(1+Premissas!$B$5),"Favorável","Dentro da tolerância")),"Verificar cadastro")))))</f>
        <v/>
      </c>
      <c r="J293" s="31">
        <f>IF(AND($A293="",$B293="",$E293="",$F293=""),"",IF(OR($A293="",$B293="",$E293="",$F293=""),"Preenchimento incompleto",IF($C293="Código não cadastrado","Código não cadastrado",IF(COUNTIFS($A$5:$A$504,$A293,$B$5:$B$504,$B293)&gt;1,"Competência e código duplicados","OK"))))</f>
        <v/>
      </c>
      <c r="K293" s="32" t="n"/>
    </row>
    <row r="294">
      <c r="A294" s="37" t="n"/>
      <c r="B294" s="23" t="n"/>
      <c r="C294" s="13">
        <f>IF($B294="","",IFERROR(VLOOKUP($B294,Premissas!$A$9:$C$108,2,FALSE),"Código não cadastrado"))</f>
        <v/>
      </c>
      <c r="D294" s="25">
        <f>IF($B294="","",IFERROR(VLOOKUP($B294,Premissas!$A$9:$C$108,3,FALSE),""))</f>
        <v/>
      </c>
      <c r="E294" s="38" t="n"/>
      <c r="F294" s="38" t="n"/>
      <c r="G294" s="35">
        <f>IF(OR($E294="",$F294=""),"",$F294-$E294)</f>
        <v/>
      </c>
      <c r="H294" s="14">
        <f>IF(OR($E294="",$F294="",$E294=0),"",IFERROR($G294/$E294,""))</f>
        <v/>
      </c>
      <c r="I294" s="25">
        <f>IF(OR($B294="",$E294="",$F294=""),"",IF(AND($E294=0,$F294=0),"Sem movimento",IF(AND($E294=0,$F294&lt;&gt;0),"Sem base orçada",IF($D294="Despesa",IF($F294&gt;$E294*(1+Premissas!$B$5),"Fora da tolerância",IF($F294&lt;$E294*(1-Premissas!$B$5),"Favorável","Dentro da tolerância")),IF($D294="Receita",IF($F294&lt;$E294*(1-Premissas!$B$5),"Fora da tolerância",IF($F294&gt;$E294*(1+Premissas!$B$5),"Favorável","Dentro da tolerância")),"Verificar cadastro")))))</f>
        <v/>
      </c>
      <c r="J294" s="4">
        <f>IF(AND($A294="",$B294="",$E294="",$F294=""),"",IF(OR($A294="",$B294="",$E294="",$F294=""),"Preenchimento incompleto",IF($C294="Código não cadastrado","Código não cadastrado",IF(COUNTIFS($A$5:$A$504,$A294,$B$5:$B$504,$B294)&gt;1,"Competência e código duplicados","OK"))))</f>
        <v/>
      </c>
      <c r="K294" s="32" t="n"/>
    </row>
    <row r="295">
      <c r="A295" s="37" t="n"/>
      <c r="B295" s="23" t="n"/>
      <c r="C295" s="27">
        <f>IF($B295="","",IFERROR(VLOOKUP($B295,Premissas!$A$9:$C$108,2,FALSE),"Código não cadastrado"))</f>
        <v/>
      </c>
      <c r="D295" s="24">
        <f>IF($B295="","",IFERROR(VLOOKUP($B295,Premissas!$A$9:$C$108,3,FALSE),""))</f>
        <v/>
      </c>
      <c r="E295" s="38" t="n"/>
      <c r="F295" s="38" t="n"/>
      <c r="G295" s="39">
        <f>IF(OR($E295="",$F295=""),"",$F295-$E295)</f>
        <v/>
      </c>
      <c r="H295" s="30">
        <f>IF(OR($E295="",$F295="",$E295=0),"",IFERROR($G295/$E295,""))</f>
        <v/>
      </c>
      <c r="I295" s="24">
        <f>IF(OR($B295="",$E295="",$F295=""),"",IF(AND($E295=0,$F295=0),"Sem movimento",IF(AND($E295=0,$F295&lt;&gt;0),"Sem base orçada",IF($D295="Despesa",IF($F295&gt;$E295*(1+Premissas!$B$5),"Fora da tolerância",IF($F295&lt;$E295*(1-Premissas!$B$5),"Favorável","Dentro da tolerância")),IF($D295="Receita",IF($F295&lt;$E295*(1-Premissas!$B$5),"Fora da tolerância",IF($F295&gt;$E295*(1+Premissas!$B$5),"Favorável","Dentro da tolerância")),"Verificar cadastro")))))</f>
        <v/>
      </c>
      <c r="J295" s="31">
        <f>IF(AND($A295="",$B295="",$E295="",$F295=""),"",IF(OR($A295="",$B295="",$E295="",$F295=""),"Preenchimento incompleto",IF($C295="Código não cadastrado","Código não cadastrado",IF(COUNTIFS($A$5:$A$504,$A295,$B$5:$B$504,$B295)&gt;1,"Competência e código duplicados","OK"))))</f>
        <v/>
      </c>
      <c r="K295" s="32" t="n"/>
    </row>
    <row r="296">
      <c r="A296" s="37" t="n"/>
      <c r="B296" s="23" t="n"/>
      <c r="C296" s="13">
        <f>IF($B296="","",IFERROR(VLOOKUP($B296,Premissas!$A$9:$C$108,2,FALSE),"Código não cadastrado"))</f>
        <v/>
      </c>
      <c r="D296" s="25">
        <f>IF($B296="","",IFERROR(VLOOKUP($B296,Premissas!$A$9:$C$108,3,FALSE),""))</f>
        <v/>
      </c>
      <c r="E296" s="38" t="n"/>
      <c r="F296" s="38" t="n"/>
      <c r="G296" s="35">
        <f>IF(OR($E296="",$F296=""),"",$F296-$E296)</f>
        <v/>
      </c>
      <c r="H296" s="14">
        <f>IF(OR($E296="",$F296="",$E296=0),"",IFERROR($G296/$E296,""))</f>
        <v/>
      </c>
      <c r="I296" s="25">
        <f>IF(OR($B296="",$E296="",$F296=""),"",IF(AND($E296=0,$F296=0),"Sem movimento",IF(AND($E296=0,$F296&lt;&gt;0),"Sem base orçada",IF($D296="Despesa",IF($F296&gt;$E296*(1+Premissas!$B$5),"Fora da tolerância",IF($F296&lt;$E296*(1-Premissas!$B$5),"Favorável","Dentro da tolerância")),IF($D296="Receita",IF($F296&lt;$E296*(1-Premissas!$B$5),"Fora da tolerância",IF($F296&gt;$E296*(1+Premissas!$B$5),"Favorável","Dentro da tolerância")),"Verificar cadastro")))))</f>
        <v/>
      </c>
      <c r="J296" s="4">
        <f>IF(AND($A296="",$B296="",$E296="",$F296=""),"",IF(OR($A296="",$B296="",$E296="",$F296=""),"Preenchimento incompleto",IF($C296="Código não cadastrado","Código não cadastrado",IF(COUNTIFS($A$5:$A$504,$A296,$B$5:$B$504,$B296)&gt;1,"Competência e código duplicados","OK"))))</f>
        <v/>
      </c>
      <c r="K296" s="32" t="n"/>
    </row>
    <row r="297">
      <c r="A297" s="37" t="n"/>
      <c r="B297" s="23" t="n"/>
      <c r="C297" s="27">
        <f>IF($B297="","",IFERROR(VLOOKUP($B297,Premissas!$A$9:$C$108,2,FALSE),"Código não cadastrado"))</f>
        <v/>
      </c>
      <c r="D297" s="24">
        <f>IF($B297="","",IFERROR(VLOOKUP($B297,Premissas!$A$9:$C$108,3,FALSE),""))</f>
        <v/>
      </c>
      <c r="E297" s="38" t="n"/>
      <c r="F297" s="38" t="n"/>
      <c r="G297" s="39">
        <f>IF(OR($E297="",$F297=""),"",$F297-$E297)</f>
        <v/>
      </c>
      <c r="H297" s="30">
        <f>IF(OR($E297="",$F297="",$E297=0),"",IFERROR($G297/$E297,""))</f>
        <v/>
      </c>
      <c r="I297" s="24">
        <f>IF(OR($B297="",$E297="",$F297=""),"",IF(AND($E297=0,$F297=0),"Sem movimento",IF(AND($E297=0,$F297&lt;&gt;0),"Sem base orçada",IF($D297="Despesa",IF($F297&gt;$E297*(1+Premissas!$B$5),"Fora da tolerância",IF($F297&lt;$E297*(1-Premissas!$B$5),"Favorável","Dentro da tolerância")),IF($D297="Receita",IF($F297&lt;$E297*(1-Premissas!$B$5),"Fora da tolerância",IF($F297&gt;$E297*(1+Premissas!$B$5),"Favorável","Dentro da tolerância")),"Verificar cadastro")))))</f>
        <v/>
      </c>
      <c r="J297" s="31">
        <f>IF(AND($A297="",$B297="",$E297="",$F297=""),"",IF(OR($A297="",$B297="",$E297="",$F297=""),"Preenchimento incompleto",IF($C297="Código não cadastrado","Código não cadastrado",IF(COUNTIFS($A$5:$A$504,$A297,$B$5:$B$504,$B297)&gt;1,"Competência e código duplicados","OK"))))</f>
        <v/>
      </c>
      <c r="K297" s="32" t="n"/>
    </row>
    <row r="298">
      <c r="A298" s="37" t="n"/>
      <c r="B298" s="23" t="n"/>
      <c r="C298" s="13">
        <f>IF($B298="","",IFERROR(VLOOKUP($B298,Premissas!$A$9:$C$108,2,FALSE),"Código não cadastrado"))</f>
        <v/>
      </c>
      <c r="D298" s="25">
        <f>IF($B298="","",IFERROR(VLOOKUP($B298,Premissas!$A$9:$C$108,3,FALSE),""))</f>
        <v/>
      </c>
      <c r="E298" s="38" t="n"/>
      <c r="F298" s="38" t="n"/>
      <c r="G298" s="35">
        <f>IF(OR($E298="",$F298=""),"",$F298-$E298)</f>
        <v/>
      </c>
      <c r="H298" s="14">
        <f>IF(OR($E298="",$F298="",$E298=0),"",IFERROR($G298/$E298,""))</f>
        <v/>
      </c>
      <c r="I298" s="25">
        <f>IF(OR($B298="",$E298="",$F298=""),"",IF(AND($E298=0,$F298=0),"Sem movimento",IF(AND($E298=0,$F298&lt;&gt;0),"Sem base orçada",IF($D298="Despesa",IF($F298&gt;$E298*(1+Premissas!$B$5),"Fora da tolerância",IF($F298&lt;$E298*(1-Premissas!$B$5),"Favorável","Dentro da tolerância")),IF($D298="Receita",IF($F298&lt;$E298*(1-Premissas!$B$5),"Fora da tolerância",IF($F298&gt;$E298*(1+Premissas!$B$5),"Favorável","Dentro da tolerância")),"Verificar cadastro")))))</f>
        <v/>
      </c>
      <c r="J298" s="4">
        <f>IF(AND($A298="",$B298="",$E298="",$F298=""),"",IF(OR($A298="",$B298="",$E298="",$F298=""),"Preenchimento incompleto",IF($C298="Código não cadastrado","Código não cadastrado",IF(COUNTIFS($A$5:$A$504,$A298,$B$5:$B$504,$B298)&gt;1,"Competência e código duplicados","OK"))))</f>
        <v/>
      </c>
      <c r="K298" s="32" t="n"/>
    </row>
    <row r="299">
      <c r="A299" s="37" t="n"/>
      <c r="B299" s="23" t="n"/>
      <c r="C299" s="27">
        <f>IF($B299="","",IFERROR(VLOOKUP($B299,Premissas!$A$9:$C$108,2,FALSE),"Código não cadastrado"))</f>
        <v/>
      </c>
      <c r="D299" s="24">
        <f>IF($B299="","",IFERROR(VLOOKUP($B299,Premissas!$A$9:$C$108,3,FALSE),""))</f>
        <v/>
      </c>
      <c r="E299" s="38" t="n"/>
      <c r="F299" s="38" t="n"/>
      <c r="G299" s="39">
        <f>IF(OR($E299="",$F299=""),"",$F299-$E299)</f>
        <v/>
      </c>
      <c r="H299" s="30">
        <f>IF(OR($E299="",$F299="",$E299=0),"",IFERROR($G299/$E299,""))</f>
        <v/>
      </c>
      <c r="I299" s="24">
        <f>IF(OR($B299="",$E299="",$F299=""),"",IF(AND($E299=0,$F299=0),"Sem movimento",IF(AND($E299=0,$F299&lt;&gt;0),"Sem base orçada",IF($D299="Despesa",IF($F299&gt;$E299*(1+Premissas!$B$5),"Fora da tolerância",IF($F299&lt;$E299*(1-Premissas!$B$5),"Favorável","Dentro da tolerância")),IF($D299="Receita",IF($F299&lt;$E299*(1-Premissas!$B$5),"Fora da tolerância",IF($F299&gt;$E299*(1+Premissas!$B$5),"Favorável","Dentro da tolerância")),"Verificar cadastro")))))</f>
        <v/>
      </c>
      <c r="J299" s="31">
        <f>IF(AND($A299="",$B299="",$E299="",$F299=""),"",IF(OR($A299="",$B299="",$E299="",$F299=""),"Preenchimento incompleto",IF($C299="Código não cadastrado","Código não cadastrado",IF(COUNTIFS($A$5:$A$504,$A299,$B$5:$B$504,$B299)&gt;1,"Competência e código duplicados","OK"))))</f>
        <v/>
      </c>
      <c r="K299" s="32" t="n"/>
    </row>
    <row r="300">
      <c r="A300" s="37" t="n"/>
      <c r="B300" s="23" t="n"/>
      <c r="C300" s="13">
        <f>IF($B300="","",IFERROR(VLOOKUP($B300,Premissas!$A$9:$C$108,2,FALSE),"Código não cadastrado"))</f>
        <v/>
      </c>
      <c r="D300" s="25">
        <f>IF($B300="","",IFERROR(VLOOKUP($B300,Premissas!$A$9:$C$108,3,FALSE),""))</f>
        <v/>
      </c>
      <c r="E300" s="38" t="n"/>
      <c r="F300" s="38" t="n"/>
      <c r="G300" s="35">
        <f>IF(OR($E300="",$F300=""),"",$F300-$E300)</f>
        <v/>
      </c>
      <c r="H300" s="14">
        <f>IF(OR($E300="",$F300="",$E300=0),"",IFERROR($G300/$E300,""))</f>
        <v/>
      </c>
      <c r="I300" s="25">
        <f>IF(OR($B300="",$E300="",$F300=""),"",IF(AND($E300=0,$F300=0),"Sem movimento",IF(AND($E300=0,$F300&lt;&gt;0),"Sem base orçada",IF($D300="Despesa",IF($F300&gt;$E300*(1+Premissas!$B$5),"Fora da tolerância",IF($F300&lt;$E300*(1-Premissas!$B$5),"Favorável","Dentro da tolerância")),IF($D300="Receita",IF($F300&lt;$E300*(1-Premissas!$B$5),"Fora da tolerância",IF($F300&gt;$E300*(1+Premissas!$B$5),"Favorável","Dentro da tolerância")),"Verificar cadastro")))))</f>
        <v/>
      </c>
      <c r="J300" s="4">
        <f>IF(AND($A300="",$B300="",$E300="",$F300=""),"",IF(OR($A300="",$B300="",$E300="",$F300=""),"Preenchimento incompleto",IF($C300="Código não cadastrado","Código não cadastrado",IF(COUNTIFS($A$5:$A$504,$A300,$B$5:$B$504,$B300)&gt;1,"Competência e código duplicados","OK"))))</f>
        <v/>
      </c>
      <c r="K300" s="32" t="n"/>
    </row>
    <row r="301">
      <c r="A301" s="37" t="n"/>
      <c r="B301" s="23" t="n"/>
      <c r="C301" s="27">
        <f>IF($B301="","",IFERROR(VLOOKUP($B301,Premissas!$A$9:$C$108,2,FALSE),"Código não cadastrado"))</f>
        <v/>
      </c>
      <c r="D301" s="24">
        <f>IF($B301="","",IFERROR(VLOOKUP($B301,Premissas!$A$9:$C$108,3,FALSE),""))</f>
        <v/>
      </c>
      <c r="E301" s="38" t="n"/>
      <c r="F301" s="38" t="n"/>
      <c r="G301" s="39">
        <f>IF(OR($E301="",$F301=""),"",$F301-$E301)</f>
        <v/>
      </c>
      <c r="H301" s="30">
        <f>IF(OR($E301="",$F301="",$E301=0),"",IFERROR($G301/$E301,""))</f>
        <v/>
      </c>
      <c r="I301" s="24">
        <f>IF(OR($B301="",$E301="",$F301=""),"",IF(AND($E301=0,$F301=0),"Sem movimento",IF(AND($E301=0,$F301&lt;&gt;0),"Sem base orçada",IF($D301="Despesa",IF($F301&gt;$E301*(1+Premissas!$B$5),"Fora da tolerância",IF($F301&lt;$E301*(1-Premissas!$B$5),"Favorável","Dentro da tolerância")),IF($D301="Receita",IF($F301&lt;$E301*(1-Premissas!$B$5),"Fora da tolerância",IF($F301&gt;$E301*(1+Premissas!$B$5),"Favorável","Dentro da tolerância")),"Verificar cadastro")))))</f>
        <v/>
      </c>
      <c r="J301" s="31">
        <f>IF(AND($A301="",$B301="",$E301="",$F301=""),"",IF(OR($A301="",$B301="",$E301="",$F301=""),"Preenchimento incompleto",IF($C301="Código não cadastrado","Código não cadastrado",IF(COUNTIFS($A$5:$A$504,$A301,$B$5:$B$504,$B301)&gt;1,"Competência e código duplicados","OK"))))</f>
        <v/>
      </c>
      <c r="K301" s="32" t="n"/>
    </row>
    <row r="302">
      <c r="A302" s="37" t="n"/>
      <c r="B302" s="23" t="n"/>
      <c r="C302" s="13">
        <f>IF($B302="","",IFERROR(VLOOKUP($B302,Premissas!$A$9:$C$108,2,FALSE),"Código não cadastrado"))</f>
        <v/>
      </c>
      <c r="D302" s="25">
        <f>IF($B302="","",IFERROR(VLOOKUP($B302,Premissas!$A$9:$C$108,3,FALSE),""))</f>
        <v/>
      </c>
      <c r="E302" s="38" t="n"/>
      <c r="F302" s="38" t="n"/>
      <c r="G302" s="35">
        <f>IF(OR($E302="",$F302=""),"",$F302-$E302)</f>
        <v/>
      </c>
      <c r="H302" s="14">
        <f>IF(OR($E302="",$F302="",$E302=0),"",IFERROR($G302/$E302,""))</f>
        <v/>
      </c>
      <c r="I302" s="25">
        <f>IF(OR($B302="",$E302="",$F302=""),"",IF(AND($E302=0,$F302=0),"Sem movimento",IF(AND($E302=0,$F302&lt;&gt;0),"Sem base orçada",IF($D302="Despesa",IF($F302&gt;$E302*(1+Premissas!$B$5),"Fora da tolerância",IF($F302&lt;$E302*(1-Premissas!$B$5),"Favorável","Dentro da tolerância")),IF($D302="Receita",IF($F302&lt;$E302*(1-Premissas!$B$5),"Fora da tolerância",IF($F302&gt;$E302*(1+Premissas!$B$5),"Favorável","Dentro da tolerância")),"Verificar cadastro")))))</f>
        <v/>
      </c>
      <c r="J302" s="4">
        <f>IF(AND($A302="",$B302="",$E302="",$F302=""),"",IF(OR($A302="",$B302="",$E302="",$F302=""),"Preenchimento incompleto",IF($C302="Código não cadastrado","Código não cadastrado",IF(COUNTIFS($A$5:$A$504,$A302,$B$5:$B$504,$B302)&gt;1,"Competência e código duplicados","OK"))))</f>
        <v/>
      </c>
      <c r="K302" s="32" t="n"/>
    </row>
    <row r="303">
      <c r="A303" s="37" t="n"/>
      <c r="B303" s="23" t="n"/>
      <c r="C303" s="27">
        <f>IF($B303="","",IFERROR(VLOOKUP($B303,Premissas!$A$9:$C$108,2,FALSE),"Código não cadastrado"))</f>
        <v/>
      </c>
      <c r="D303" s="24">
        <f>IF($B303="","",IFERROR(VLOOKUP($B303,Premissas!$A$9:$C$108,3,FALSE),""))</f>
        <v/>
      </c>
      <c r="E303" s="38" t="n"/>
      <c r="F303" s="38" t="n"/>
      <c r="G303" s="39">
        <f>IF(OR($E303="",$F303=""),"",$F303-$E303)</f>
        <v/>
      </c>
      <c r="H303" s="30">
        <f>IF(OR($E303="",$F303="",$E303=0),"",IFERROR($G303/$E303,""))</f>
        <v/>
      </c>
      <c r="I303" s="24">
        <f>IF(OR($B303="",$E303="",$F303=""),"",IF(AND($E303=0,$F303=0),"Sem movimento",IF(AND($E303=0,$F303&lt;&gt;0),"Sem base orçada",IF($D303="Despesa",IF($F303&gt;$E303*(1+Premissas!$B$5),"Fora da tolerância",IF($F303&lt;$E303*(1-Premissas!$B$5),"Favorável","Dentro da tolerância")),IF($D303="Receita",IF($F303&lt;$E303*(1-Premissas!$B$5),"Fora da tolerância",IF($F303&gt;$E303*(1+Premissas!$B$5),"Favorável","Dentro da tolerância")),"Verificar cadastro")))))</f>
        <v/>
      </c>
      <c r="J303" s="31">
        <f>IF(AND($A303="",$B303="",$E303="",$F303=""),"",IF(OR($A303="",$B303="",$E303="",$F303=""),"Preenchimento incompleto",IF($C303="Código não cadastrado","Código não cadastrado",IF(COUNTIFS($A$5:$A$504,$A303,$B$5:$B$504,$B303)&gt;1,"Competência e código duplicados","OK"))))</f>
        <v/>
      </c>
      <c r="K303" s="32" t="n"/>
    </row>
    <row r="304">
      <c r="A304" s="37" t="n"/>
      <c r="B304" s="23" t="n"/>
      <c r="C304" s="13">
        <f>IF($B304="","",IFERROR(VLOOKUP($B304,Premissas!$A$9:$C$108,2,FALSE),"Código não cadastrado"))</f>
        <v/>
      </c>
      <c r="D304" s="25">
        <f>IF($B304="","",IFERROR(VLOOKUP($B304,Premissas!$A$9:$C$108,3,FALSE),""))</f>
        <v/>
      </c>
      <c r="E304" s="38" t="n"/>
      <c r="F304" s="38" t="n"/>
      <c r="G304" s="35">
        <f>IF(OR($E304="",$F304=""),"",$F304-$E304)</f>
        <v/>
      </c>
      <c r="H304" s="14">
        <f>IF(OR($E304="",$F304="",$E304=0),"",IFERROR($G304/$E304,""))</f>
        <v/>
      </c>
      <c r="I304" s="25">
        <f>IF(OR($B304="",$E304="",$F304=""),"",IF(AND($E304=0,$F304=0),"Sem movimento",IF(AND($E304=0,$F304&lt;&gt;0),"Sem base orçada",IF($D304="Despesa",IF($F304&gt;$E304*(1+Premissas!$B$5),"Fora da tolerância",IF($F304&lt;$E304*(1-Premissas!$B$5),"Favorável","Dentro da tolerância")),IF($D304="Receita",IF($F304&lt;$E304*(1-Premissas!$B$5),"Fora da tolerância",IF($F304&gt;$E304*(1+Premissas!$B$5),"Favorável","Dentro da tolerância")),"Verificar cadastro")))))</f>
        <v/>
      </c>
      <c r="J304" s="4">
        <f>IF(AND($A304="",$B304="",$E304="",$F304=""),"",IF(OR($A304="",$B304="",$E304="",$F304=""),"Preenchimento incompleto",IF($C304="Código não cadastrado","Código não cadastrado",IF(COUNTIFS($A$5:$A$504,$A304,$B$5:$B$504,$B304)&gt;1,"Competência e código duplicados","OK"))))</f>
        <v/>
      </c>
      <c r="K304" s="32" t="n"/>
    </row>
    <row r="305">
      <c r="A305" s="37" t="n"/>
      <c r="B305" s="23" t="n"/>
      <c r="C305" s="27">
        <f>IF($B305="","",IFERROR(VLOOKUP($B305,Premissas!$A$9:$C$108,2,FALSE),"Código não cadastrado"))</f>
        <v/>
      </c>
      <c r="D305" s="24">
        <f>IF($B305="","",IFERROR(VLOOKUP($B305,Premissas!$A$9:$C$108,3,FALSE),""))</f>
        <v/>
      </c>
      <c r="E305" s="38" t="n"/>
      <c r="F305" s="38" t="n"/>
      <c r="G305" s="39">
        <f>IF(OR($E305="",$F305=""),"",$F305-$E305)</f>
        <v/>
      </c>
      <c r="H305" s="30">
        <f>IF(OR($E305="",$F305="",$E305=0),"",IFERROR($G305/$E305,""))</f>
        <v/>
      </c>
      <c r="I305" s="24">
        <f>IF(OR($B305="",$E305="",$F305=""),"",IF(AND($E305=0,$F305=0),"Sem movimento",IF(AND($E305=0,$F305&lt;&gt;0),"Sem base orçada",IF($D305="Despesa",IF($F305&gt;$E305*(1+Premissas!$B$5),"Fora da tolerância",IF($F305&lt;$E305*(1-Premissas!$B$5),"Favorável","Dentro da tolerância")),IF($D305="Receita",IF($F305&lt;$E305*(1-Premissas!$B$5),"Fora da tolerância",IF($F305&gt;$E305*(1+Premissas!$B$5),"Favorável","Dentro da tolerância")),"Verificar cadastro")))))</f>
        <v/>
      </c>
      <c r="J305" s="31">
        <f>IF(AND($A305="",$B305="",$E305="",$F305=""),"",IF(OR($A305="",$B305="",$E305="",$F305=""),"Preenchimento incompleto",IF($C305="Código não cadastrado","Código não cadastrado",IF(COUNTIFS($A$5:$A$504,$A305,$B$5:$B$504,$B305)&gt;1,"Competência e código duplicados","OK"))))</f>
        <v/>
      </c>
      <c r="K305" s="32" t="n"/>
    </row>
    <row r="306">
      <c r="A306" s="37" t="n"/>
      <c r="B306" s="23" t="n"/>
      <c r="C306" s="13">
        <f>IF($B306="","",IFERROR(VLOOKUP($B306,Premissas!$A$9:$C$108,2,FALSE),"Código não cadastrado"))</f>
        <v/>
      </c>
      <c r="D306" s="25">
        <f>IF($B306="","",IFERROR(VLOOKUP($B306,Premissas!$A$9:$C$108,3,FALSE),""))</f>
        <v/>
      </c>
      <c r="E306" s="38" t="n"/>
      <c r="F306" s="38" t="n"/>
      <c r="G306" s="35">
        <f>IF(OR($E306="",$F306=""),"",$F306-$E306)</f>
        <v/>
      </c>
      <c r="H306" s="14">
        <f>IF(OR($E306="",$F306="",$E306=0),"",IFERROR($G306/$E306,""))</f>
        <v/>
      </c>
      <c r="I306" s="25">
        <f>IF(OR($B306="",$E306="",$F306=""),"",IF(AND($E306=0,$F306=0),"Sem movimento",IF(AND($E306=0,$F306&lt;&gt;0),"Sem base orçada",IF($D306="Despesa",IF($F306&gt;$E306*(1+Premissas!$B$5),"Fora da tolerância",IF($F306&lt;$E306*(1-Premissas!$B$5),"Favorável","Dentro da tolerância")),IF($D306="Receita",IF($F306&lt;$E306*(1-Premissas!$B$5),"Fora da tolerância",IF($F306&gt;$E306*(1+Premissas!$B$5),"Favorável","Dentro da tolerância")),"Verificar cadastro")))))</f>
        <v/>
      </c>
      <c r="J306" s="4">
        <f>IF(AND($A306="",$B306="",$E306="",$F306=""),"",IF(OR($A306="",$B306="",$E306="",$F306=""),"Preenchimento incompleto",IF($C306="Código não cadastrado","Código não cadastrado",IF(COUNTIFS($A$5:$A$504,$A306,$B$5:$B$504,$B306)&gt;1,"Competência e código duplicados","OK"))))</f>
        <v/>
      </c>
      <c r="K306" s="32" t="n"/>
    </row>
    <row r="307">
      <c r="A307" s="37" t="n"/>
      <c r="B307" s="23" t="n"/>
      <c r="C307" s="27">
        <f>IF($B307="","",IFERROR(VLOOKUP($B307,Premissas!$A$9:$C$108,2,FALSE),"Código não cadastrado"))</f>
        <v/>
      </c>
      <c r="D307" s="24">
        <f>IF($B307="","",IFERROR(VLOOKUP($B307,Premissas!$A$9:$C$108,3,FALSE),""))</f>
        <v/>
      </c>
      <c r="E307" s="38" t="n"/>
      <c r="F307" s="38" t="n"/>
      <c r="G307" s="39">
        <f>IF(OR($E307="",$F307=""),"",$F307-$E307)</f>
        <v/>
      </c>
      <c r="H307" s="30">
        <f>IF(OR($E307="",$F307="",$E307=0),"",IFERROR($G307/$E307,""))</f>
        <v/>
      </c>
      <c r="I307" s="24">
        <f>IF(OR($B307="",$E307="",$F307=""),"",IF(AND($E307=0,$F307=0),"Sem movimento",IF(AND($E307=0,$F307&lt;&gt;0),"Sem base orçada",IF($D307="Despesa",IF($F307&gt;$E307*(1+Premissas!$B$5),"Fora da tolerância",IF($F307&lt;$E307*(1-Premissas!$B$5),"Favorável","Dentro da tolerância")),IF($D307="Receita",IF($F307&lt;$E307*(1-Premissas!$B$5),"Fora da tolerância",IF($F307&gt;$E307*(1+Premissas!$B$5),"Favorável","Dentro da tolerância")),"Verificar cadastro")))))</f>
        <v/>
      </c>
      <c r="J307" s="31">
        <f>IF(AND($A307="",$B307="",$E307="",$F307=""),"",IF(OR($A307="",$B307="",$E307="",$F307=""),"Preenchimento incompleto",IF($C307="Código não cadastrado","Código não cadastrado",IF(COUNTIFS($A$5:$A$504,$A307,$B$5:$B$504,$B307)&gt;1,"Competência e código duplicados","OK"))))</f>
        <v/>
      </c>
      <c r="K307" s="32" t="n"/>
    </row>
    <row r="308">
      <c r="A308" s="37" t="n"/>
      <c r="B308" s="23" t="n"/>
      <c r="C308" s="13">
        <f>IF($B308="","",IFERROR(VLOOKUP($B308,Premissas!$A$9:$C$108,2,FALSE),"Código não cadastrado"))</f>
        <v/>
      </c>
      <c r="D308" s="25">
        <f>IF($B308="","",IFERROR(VLOOKUP($B308,Premissas!$A$9:$C$108,3,FALSE),""))</f>
        <v/>
      </c>
      <c r="E308" s="38" t="n"/>
      <c r="F308" s="38" t="n"/>
      <c r="G308" s="35">
        <f>IF(OR($E308="",$F308=""),"",$F308-$E308)</f>
        <v/>
      </c>
      <c r="H308" s="14">
        <f>IF(OR($E308="",$F308="",$E308=0),"",IFERROR($G308/$E308,""))</f>
        <v/>
      </c>
      <c r="I308" s="25">
        <f>IF(OR($B308="",$E308="",$F308=""),"",IF(AND($E308=0,$F308=0),"Sem movimento",IF(AND($E308=0,$F308&lt;&gt;0),"Sem base orçada",IF($D308="Despesa",IF($F308&gt;$E308*(1+Premissas!$B$5),"Fora da tolerância",IF($F308&lt;$E308*(1-Premissas!$B$5),"Favorável","Dentro da tolerância")),IF($D308="Receita",IF($F308&lt;$E308*(1-Premissas!$B$5),"Fora da tolerância",IF($F308&gt;$E308*(1+Premissas!$B$5),"Favorável","Dentro da tolerância")),"Verificar cadastro")))))</f>
        <v/>
      </c>
      <c r="J308" s="4">
        <f>IF(AND($A308="",$B308="",$E308="",$F308=""),"",IF(OR($A308="",$B308="",$E308="",$F308=""),"Preenchimento incompleto",IF($C308="Código não cadastrado","Código não cadastrado",IF(COUNTIFS($A$5:$A$504,$A308,$B$5:$B$504,$B308)&gt;1,"Competência e código duplicados","OK"))))</f>
        <v/>
      </c>
      <c r="K308" s="32" t="n"/>
    </row>
    <row r="309">
      <c r="A309" s="37" t="n"/>
      <c r="B309" s="23" t="n"/>
      <c r="C309" s="27">
        <f>IF($B309="","",IFERROR(VLOOKUP($B309,Premissas!$A$9:$C$108,2,FALSE),"Código não cadastrado"))</f>
        <v/>
      </c>
      <c r="D309" s="24">
        <f>IF($B309="","",IFERROR(VLOOKUP($B309,Premissas!$A$9:$C$108,3,FALSE),""))</f>
        <v/>
      </c>
      <c r="E309" s="38" t="n"/>
      <c r="F309" s="38" t="n"/>
      <c r="G309" s="39">
        <f>IF(OR($E309="",$F309=""),"",$F309-$E309)</f>
        <v/>
      </c>
      <c r="H309" s="30">
        <f>IF(OR($E309="",$F309="",$E309=0),"",IFERROR($G309/$E309,""))</f>
        <v/>
      </c>
      <c r="I309" s="24">
        <f>IF(OR($B309="",$E309="",$F309=""),"",IF(AND($E309=0,$F309=0),"Sem movimento",IF(AND($E309=0,$F309&lt;&gt;0),"Sem base orçada",IF($D309="Despesa",IF($F309&gt;$E309*(1+Premissas!$B$5),"Fora da tolerância",IF($F309&lt;$E309*(1-Premissas!$B$5),"Favorável","Dentro da tolerância")),IF($D309="Receita",IF($F309&lt;$E309*(1-Premissas!$B$5),"Fora da tolerância",IF($F309&gt;$E309*(1+Premissas!$B$5),"Favorável","Dentro da tolerância")),"Verificar cadastro")))))</f>
        <v/>
      </c>
      <c r="J309" s="31">
        <f>IF(AND($A309="",$B309="",$E309="",$F309=""),"",IF(OR($A309="",$B309="",$E309="",$F309=""),"Preenchimento incompleto",IF($C309="Código não cadastrado","Código não cadastrado",IF(COUNTIFS($A$5:$A$504,$A309,$B$5:$B$504,$B309)&gt;1,"Competência e código duplicados","OK"))))</f>
        <v/>
      </c>
      <c r="K309" s="32" t="n"/>
    </row>
    <row r="310">
      <c r="A310" s="37" t="n"/>
      <c r="B310" s="23" t="n"/>
      <c r="C310" s="13">
        <f>IF($B310="","",IFERROR(VLOOKUP($B310,Premissas!$A$9:$C$108,2,FALSE),"Código não cadastrado"))</f>
        <v/>
      </c>
      <c r="D310" s="25">
        <f>IF($B310="","",IFERROR(VLOOKUP($B310,Premissas!$A$9:$C$108,3,FALSE),""))</f>
        <v/>
      </c>
      <c r="E310" s="38" t="n"/>
      <c r="F310" s="38" t="n"/>
      <c r="G310" s="35">
        <f>IF(OR($E310="",$F310=""),"",$F310-$E310)</f>
        <v/>
      </c>
      <c r="H310" s="14">
        <f>IF(OR($E310="",$F310="",$E310=0),"",IFERROR($G310/$E310,""))</f>
        <v/>
      </c>
      <c r="I310" s="25">
        <f>IF(OR($B310="",$E310="",$F310=""),"",IF(AND($E310=0,$F310=0),"Sem movimento",IF(AND($E310=0,$F310&lt;&gt;0),"Sem base orçada",IF($D310="Despesa",IF($F310&gt;$E310*(1+Premissas!$B$5),"Fora da tolerância",IF($F310&lt;$E310*(1-Premissas!$B$5),"Favorável","Dentro da tolerância")),IF($D310="Receita",IF($F310&lt;$E310*(1-Premissas!$B$5),"Fora da tolerância",IF($F310&gt;$E310*(1+Premissas!$B$5),"Favorável","Dentro da tolerância")),"Verificar cadastro")))))</f>
        <v/>
      </c>
      <c r="J310" s="4">
        <f>IF(AND($A310="",$B310="",$E310="",$F310=""),"",IF(OR($A310="",$B310="",$E310="",$F310=""),"Preenchimento incompleto",IF($C310="Código não cadastrado","Código não cadastrado",IF(COUNTIFS($A$5:$A$504,$A310,$B$5:$B$504,$B310)&gt;1,"Competência e código duplicados","OK"))))</f>
        <v/>
      </c>
      <c r="K310" s="32" t="n"/>
    </row>
    <row r="311">
      <c r="A311" s="37" t="n"/>
      <c r="B311" s="23" t="n"/>
      <c r="C311" s="27">
        <f>IF($B311="","",IFERROR(VLOOKUP($B311,Premissas!$A$9:$C$108,2,FALSE),"Código não cadastrado"))</f>
        <v/>
      </c>
      <c r="D311" s="24">
        <f>IF($B311="","",IFERROR(VLOOKUP($B311,Premissas!$A$9:$C$108,3,FALSE),""))</f>
        <v/>
      </c>
      <c r="E311" s="38" t="n"/>
      <c r="F311" s="38" t="n"/>
      <c r="G311" s="39">
        <f>IF(OR($E311="",$F311=""),"",$F311-$E311)</f>
        <v/>
      </c>
      <c r="H311" s="30">
        <f>IF(OR($E311="",$F311="",$E311=0),"",IFERROR($G311/$E311,""))</f>
        <v/>
      </c>
      <c r="I311" s="24">
        <f>IF(OR($B311="",$E311="",$F311=""),"",IF(AND($E311=0,$F311=0),"Sem movimento",IF(AND($E311=0,$F311&lt;&gt;0),"Sem base orçada",IF($D311="Despesa",IF($F311&gt;$E311*(1+Premissas!$B$5),"Fora da tolerância",IF($F311&lt;$E311*(1-Premissas!$B$5),"Favorável","Dentro da tolerância")),IF($D311="Receita",IF($F311&lt;$E311*(1-Premissas!$B$5),"Fora da tolerância",IF($F311&gt;$E311*(1+Premissas!$B$5),"Favorável","Dentro da tolerância")),"Verificar cadastro")))))</f>
        <v/>
      </c>
      <c r="J311" s="31">
        <f>IF(AND($A311="",$B311="",$E311="",$F311=""),"",IF(OR($A311="",$B311="",$E311="",$F311=""),"Preenchimento incompleto",IF($C311="Código não cadastrado","Código não cadastrado",IF(COUNTIFS($A$5:$A$504,$A311,$B$5:$B$504,$B311)&gt;1,"Competência e código duplicados","OK"))))</f>
        <v/>
      </c>
      <c r="K311" s="32" t="n"/>
    </row>
    <row r="312">
      <c r="A312" s="37" t="n"/>
      <c r="B312" s="23" t="n"/>
      <c r="C312" s="13">
        <f>IF($B312="","",IFERROR(VLOOKUP($B312,Premissas!$A$9:$C$108,2,FALSE),"Código não cadastrado"))</f>
        <v/>
      </c>
      <c r="D312" s="25">
        <f>IF($B312="","",IFERROR(VLOOKUP($B312,Premissas!$A$9:$C$108,3,FALSE),""))</f>
        <v/>
      </c>
      <c r="E312" s="38" t="n"/>
      <c r="F312" s="38" t="n"/>
      <c r="G312" s="35">
        <f>IF(OR($E312="",$F312=""),"",$F312-$E312)</f>
        <v/>
      </c>
      <c r="H312" s="14">
        <f>IF(OR($E312="",$F312="",$E312=0),"",IFERROR($G312/$E312,""))</f>
        <v/>
      </c>
      <c r="I312" s="25">
        <f>IF(OR($B312="",$E312="",$F312=""),"",IF(AND($E312=0,$F312=0),"Sem movimento",IF(AND($E312=0,$F312&lt;&gt;0),"Sem base orçada",IF($D312="Despesa",IF($F312&gt;$E312*(1+Premissas!$B$5),"Fora da tolerância",IF($F312&lt;$E312*(1-Premissas!$B$5),"Favorável","Dentro da tolerância")),IF($D312="Receita",IF($F312&lt;$E312*(1-Premissas!$B$5),"Fora da tolerância",IF($F312&gt;$E312*(1+Premissas!$B$5),"Favorável","Dentro da tolerância")),"Verificar cadastro")))))</f>
        <v/>
      </c>
      <c r="J312" s="4">
        <f>IF(AND($A312="",$B312="",$E312="",$F312=""),"",IF(OR($A312="",$B312="",$E312="",$F312=""),"Preenchimento incompleto",IF($C312="Código não cadastrado","Código não cadastrado",IF(COUNTIFS($A$5:$A$504,$A312,$B$5:$B$504,$B312)&gt;1,"Competência e código duplicados","OK"))))</f>
        <v/>
      </c>
      <c r="K312" s="32" t="n"/>
    </row>
    <row r="313">
      <c r="A313" s="37" t="n"/>
      <c r="B313" s="23" t="n"/>
      <c r="C313" s="27">
        <f>IF($B313="","",IFERROR(VLOOKUP($B313,Premissas!$A$9:$C$108,2,FALSE),"Código não cadastrado"))</f>
        <v/>
      </c>
      <c r="D313" s="24">
        <f>IF($B313="","",IFERROR(VLOOKUP($B313,Premissas!$A$9:$C$108,3,FALSE),""))</f>
        <v/>
      </c>
      <c r="E313" s="38" t="n"/>
      <c r="F313" s="38" t="n"/>
      <c r="G313" s="39">
        <f>IF(OR($E313="",$F313=""),"",$F313-$E313)</f>
        <v/>
      </c>
      <c r="H313" s="30">
        <f>IF(OR($E313="",$F313="",$E313=0),"",IFERROR($G313/$E313,""))</f>
        <v/>
      </c>
      <c r="I313" s="24">
        <f>IF(OR($B313="",$E313="",$F313=""),"",IF(AND($E313=0,$F313=0),"Sem movimento",IF(AND($E313=0,$F313&lt;&gt;0),"Sem base orçada",IF($D313="Despesa",IF($F313&gt;$E313*(1+Premissas!$B$5),"Fora da tolerância",IF($F313&lt;$E313*(1-Premissas!$B$5),"Favorável","Dentro da tolerância")),IF($D313="Receita",IF($F313&lt;$E313*(1-Premissas!$B$5),"Fora da tolerância",IF($F313&gt;$E313*(1+Premissas!$B$5),"Favorável","Dentro da tolerância")),"Verificar cadastro")))))</f>
        <v/>
      </c>
      <c r="J313" s="31">
        <f>IF(AND($A313="",$B313="",$E313="",$F313=""),"",IF(OR($A313="",$B313="",$E313="",$F313=""),"Preenchimento incompleto",IF($C313="Código não cadastrado","Código não cadastrado",IF(COUNTIFS($A$5:$A$504,$A313,$B$5:$B$504,$B313)&gt;1,"Competência e código duplicados","OK"))))</f>
        <v/>
      </c>
      <c r="K313" s="32" t="n"/>
    </row>
    <row r="314">
      <c r="A314" s="37" t="n"/>
      <c r="B314" s="23" t="n"/>
      <c r="C314" s="13">
        <f>IF($B314="","",IFERROR(VLOOKUP($B314,Premissas!$A$9:$C$108,2,FALSE),"Código não cadastrado"))</f>
        <v/>
      </c>
      <c r="D314" s="25">
        <f>IF($B314="","",IFERROR(VLOOKUP($B314,Premissas!$A$9:$C$108,3,FALSE),""))</f>
        <v/>
      </c>
      <c r="E314" s="38" t="n"/>
      <c r="F314" s="38" t="n"/>
      <c r="G314" s="35">
        <f>IF(OR($E314="",$F314=""),"",$F314-$E314)</f>
        <v/>
      </c>
      <c r="H314" s="14">
        <f>IF(OR($E314="",$F314="",$E314=0),"",IFERROR($G314/$E314,""))</f>
        <v/>
      </c>
      <c r="I314" s="25">
        <f>IF(OR($B314="",$E314="",$F314=""),"",IF(AND($E314=0,$F314=0),"Sem movimento",IF(AND($E314=0,$F314&lt;&gt;0),"Sem base orçada",IF($D314="Despesa",IF($F314&gt;$E314*(1+Premissas!$B$5),"Fora da tolerância",IF($F314&lt;$E314*(1-Premissas!$B$5),"Favorável","Dentro da tolerância")),IF($D314="Receita",IF($F314&lt;$E314*(1-Premissas!$B$5),"Fora da tolerância",IF($F314&gt;$E314*(1+Premissas!$B$5),"Favorável","Dentro da tolerância")),"Verificar cadastro")))))</f>
        <v/>
      </c>
      <c r="J314" s="4">
        <f>IF(AND($A314="",$B314="",$E314="",$F314=""),"",IF(OR($A314="",$B314="",$E314="",$F314=""),"Preenchimento incompleto",IF($C314="Código não cadastrado","Código não cadastrado",IF(COUNTIFS($A$5:$A$504,$A314,$B$5:$B$504,$B314)&gt;1,"Competência e código duplicados","OK"))))</f>
        <v/>
      </c>
      <c r="K314" s="32" t="n"/>
    </row>
    <row r="315">
      <c r="A315" s="37" t="n"/>
      <c r="B315" s="23" t="n"/>
      <c r="C315" s="27">
        <f>IF($B315="","",IFERROR(VLOOKUP($B315,Premissas!$A$9:$C$108,2,FALSE),"Código não cadastrado"))</f>
        <v/>
      </c>
      <c r="D315" s="24">
        <f>IF($B315="","",IFERROR(VLOOKUP($B315,Premissas!$A$9:$C$108,3,FALSE),""))</f>
        <v/>
      </c>
      <c r="E315" s="38" t="n"/>
      <c r="F315" s="38" t="n"/>
      <c r="G315" s="39">
        <f>IF(OR($E315="",$F315=""),"",$F315-$E315)</f>
        <v/>
      </c>
      <c r="H315" s="30">
        <f>IF(OR($E315="",$F315="",$E315=0),"",IFERROR($G315/$E315,""))</f>
        <v/>
      </c>
      <c r="I315" s="24">
        <f>IF(OR($B315="",$E315="",$F315=""),"",IF(AND($E315=0,$F315=0),"Sem movimento",IF(AND($E315=0,$F315&lt;&gt;0),"Sem base orçada",IF($D315="Despesa",IF($F315&gt;$E315*(1+Premissas!$B$5),"Fora da tolerância",IF($F315&lt;$E315*(1-Premissas!$B$5),"Favorável","Dentro da tolerância")),IF($D315="Receita",IF($F315&lt;$E315*(1-Premissas!$B$5),"Fora da tolerância",IF($F315&gt;$E315*(1+Premissas!$B$5),"Favorável","Dentro da tolerância")),"Verificar cadastro")))))</f>
        <v/>
      </c>
      <c r="J315" s="31">
        <f>IF(AND($A315="",$B315="",$E315="",$F315=""),"",IF(OR($A315="",$B315="",$E315="",$F315=""),"Preenchimento incompleto",IF($C315="Código não cadastrado","Código não cadastrado",IF(COUNTIFS($A$5:$A$504,$A315,$B$5:$B$504,$B315)&gt;1,"Competência e código duplicados","OK"))))</f>
        <v/>
      </c>
      <c r="K315" s="32" t="n"/>
    </row>
    <row r="316">
      <c r="A316" s="37" t="n"/>
      <c r="B316" s="23" t="n"/>
      <c r="C316" s="13">
        <f>IF($B316="","",IFERROR(VLOOKUP($B316,Premissas!$A$9:$C$108,2,FALSE),"Código não cadastrado"))</f>
        <v/>
      </c>
      <c r="D316" s="25">
        <f>IF($B316="","",IFERROR(VLOOKUP($B316,Premissas!$A$9:$C$108,3,FALSE),""))</f>
        <v/>
      </c>
      <c r="E316" s="38" t="n"/>
      <c r="F316" s="38" t="n"/>
      <c r="G316" s="35">
        <f>IF(OR($E316="",$F316=""),"",$F316-$E316)</f>
        <v/>
      </c>
      <c r="H316" s="14">
        <f>IF(OR($E316="",$F316="",$E316=0),"",IFERROR($G316/$E316,""))</f>
        <v/>
      </c>
      <c r="I316" s="25">
        <f>IF(OR($B316="",$E316="",$F316=""),"",IF(AND($E316=0,$F316=0),"Sem movimento",IF(AND($E316=0,$F316&lt;&gt;0),"Sem base orçada",IF($D316="Despesa",IF($F316&gt;$E316*(1+Premissas!$B$5),"Fora da tolerância",IF($F316&lt;$E316*(1-Premissas!$B$5),"Favorável","Dentro da tolerância")),IF($D316="Receita",IF($F316&lt;$E316*(1-Premissas!$B$5),"Fora da tolerância",IF($F316&gt;$E316*(1+Premissas!$B$5),"Favorável","Dentro da tolerância")),"Verificar cadastro")))))</f>
        <v/>
      </c>
      <c r="J316" s="4">
        <f>IF(AND($A316="",$B316="",$E316="",$F316=""),"",IF(OR($A316="",$B316="",$E316="",$F316=""),"Preenchimento incompleto",IF($C316="Código não cadastrado","Código não cadastrado",IF(COUNTIFS($A$5:$A$504,$A316,$B$5:$B$504,$B316)&gt;1,"Competência e código duplicados","OK"))))</f>
        <v/>
      </c>
      <c r="K316" s="32" t="n"/>
    </row>
    <row r="317">
      <c r="A317" s="37" t="n"/>
      <c r="B317" s="23" t="n"/>
      <c r="C317" s="27">
        <f>IF($B317="","",IFERROR(VLOOKUP($B317,Premissas!$A$9:$C$108,2,FALSE),"Código não cadastrado"))</f>
        <v/>
      </c>
      <c r="D317" s="24">
        <f>IF($B317="","",IFERROR(VLOOKUP($B317,Premissas!$A$9:$C$108,3,FALSE),""))</f>
        <v/>
      </c>
      <c r="E317" s="38" t="n"/>
      <c r="F317" s="38" t="n"/>
      <c r="G317" s="39">
        <f>IF(OR($E317="",$F317=""),"",$F317-$E317)</f>
        <v/>
      </c>
      <c r="H317" s="30">
        <f>IF(OR($E317="",$F317="",$E317=0),"",IFERROR($G317/$E317,""))</f>
        <v/>
      </c>
      <c r="I317" s="24">
        <f>IF(OR($B317="",$E317="",$F317=""),"",IF(AND($E317=0,$F317=0),"Sem movimento",IF(AND($E317=0,$F317&lt;&gt;0),"Sem base orçada",IF($D317="Despesa",IF($F317&gt;$E317*(1+Premissas!$B$5),"Fora da tolerância",IF($F317&lt;$E317*(1-Premissas!$B$5),"Favorável","Dentro da tolerância")),IF($D317="Receita",IF($F317&lt;$E317*(1-Premissas!$B$5),"Fora da tolerância",IF($F317&gt;$E317*(1+Premissas!$B$5),"Favorável","Dentro da tolerância")),"Verificar cadastro")))))</f>
        <v/>
      </c>
      <c r="J317" s="31">
        <f>IF(AND($A317="",$B317="",$E317="",$F317=""),"",IF(OR($A317="",$B317="",$E317="",$F317=""),"Preenchimento incompleto",IF($C317="Código não cadastrado","Código não cadastrado",IF(COUNTIFS($A$5:$A$504,$A317,$B$5:$B$504,$B317)&gt;1,"Competência e código duplicados","OK"))))</f>
        <v/>
      </c>
      <c r="K317" s="32" t="n"/>
    </row>
    <row r="318">
      <c r="A318" s="37" t="n"/>
      <c r="B318" s="23" t="n"/>
      <c r="C318" s="13">
        <f>IF($B318="","",IFERROR(VLOOKUP($B318,Premissas!$A$9:$C$108,2,FALSE),"Código não cadastrado"))</f>
        <v/>
      </c>
      <c r="D318" s="25">
        <f>IF($B318="","",IFERROR(VLOOKUP($B318,Premissas!$A$9:$C$108,3,FALSE),""))</f>
        <v/>
      </c>
      <c r="E318" s="38" t="n"/>
      <c r="F318" s="38" t="n"/>
      <c r="G318" s="35">
        <f>IF(OR($E318="",$F318=""),"",$F318-$E318)</f>
        <v/>
      </c>
      <c r="H318" s="14">
        <f>IF(OR($E318="",$F318="",$E318=0),"",IFERROR($G318/$E318,""))</f>
        <v/>
      </c>
      <c r="I318" s="25">
        <f>IF(OR($B318="",$E318="",$F318=""),"",IF(AND($E318=0,$F318=0),"Sem movimento",IF(AND($E318=0,$F318&lt;&gt;0),"Sem base orçada",IF($D318="Despesa",IF($F318&gt;$E318*(1+Premissas!$B$5),"Fora da tolerância",IF($F318&lt;$E318*(1-Premissas!$B$5),"Favorável","Dentro da tolerância")),IF($D318="Receita",IF($F318&lt;$E318*(1-Premissas!$B$5),"Fora da tolerância",IF($F318&gt;$E318*(1+Premissas!$B$5),"Favorável","Dentro da tolerância")),"Verificar cadastro")))))</f>
        <v/>
      </c>
      <c r="J318" s="4">
        <f>IF(AND($A318="",$B318="",$E318="",$F318=""),"",IF(OR($A318="",$B318="",$E318="",$F318=""),"Preenchimento incompleto",IF($C318="Código não cadastrado","Código não cadastrado",IF(COUNTIFS($A$5:$A$504,$A318,$B$5:$B$504,$B318)&gt;1,"Competência e código duplicados","OK"))))</f>
        <v/>
      </c>
      <c r="K318" s="32" t="n"/>
    </row>
    <row r="319">
      <c r="A319" s="37" t="n"/>
      <c r="B319" s="23" t="n"/>
      <c r="C319" s="27">
        <f>IF($B319="","",IFERROR(VLOOKUP($B319,Premissas!$A$9:$C$108,2,FALSE),"Código não cadastrado"))</f>
        <v/>
      </c>
      <c r="D319" s="24">
        <f>IF($B319="","",IFERROR(VLOOKUP($B319,Premissas!$A$9:$C$108,3,FALSE),""))</f>
        <v/>
      </c>
      <c r="E319" s="38" t="n"/>
      <c r="F319" s="38" t="n"/>
      <c r="G319" s="39">
        <f>IF(OR($E319="",$F319=""),"",$F319-$E319)</f>
        <v/>
      </c>
      <c r="H319" s="30">
        <f>IF(OR($E319="",$F319="",$E319=0),"",IFERROR($G319/$E319,""))</f>
        <v/>
      </c>
      <c r="I319" s="24">
        <f>IF(OR($B319="",$E319="",$F319=""),"",IF(AND($E319=0,$F319=0),"Sem movimento",IF(AND($E319=0,$F319&lt;&gt;0),"Sem base orçada",IF($D319="Despesa",IF($F319&gt;$E319*(1+Premissas!$B$5),"Fora da tolerância",IF($F319&lt;$E319*(1-Premissas!$B$5),"Favorável","Dentro da tolerância")),IF($D319="Receita",IF($F319&lt;$E319*(1-Premissas!$B$5),"Fora da tolerância",IF($F319&gt;$E319*(1+Premissas!$B$5),"Favorável","Dentro da tolerância")),"Verificar cadastro")))))</f>
        <v/>
      </c>
      <c r="J319" s="31">
        <f>IF(AND($A319="",$B319="",$E319="",$F319=""),"",IF(OR($A319="",$B319="",$E319="",$F319=""),"Preenchimento incompleto",IF($C319="Código não cadastrado","Código não cadastrado",IF(COUNTIFS($A$5:$A$504,$A319,$B$5:$B$504,$B319)&gt;1,"Competência e código duplicados","OK"))))</f>
        <v/>
      </c>
      <c r="K319" s="32" t="n"/>
    </row>
    <row r="320">
      <c r="A320" s="37" t="n"/>
      <c r="B320" s="23" t="n"/>
      <c r="C320" s="13">
        <f>IF($B320="","",IFERROR(VLOOKUP($B320,Premissas!$A$9:$C$108,2,FALSE),"Código não cadastrado"))</f>
        <v/>
      </c>
      <c r="D320" s="25">
        <f>IF($B320="","",IFERROR(VLOOKUP($B320,Premissas!$A$9:$C$108,3,FALSE),""))</f>
        <v/>
      </c>
      <c r="E320" s="38" t="n"/>
      <c r="F320" s="38" t="n"/>
      <c r="G320" s="35">
        <f>IF(OR($E320="",$F320=""),"",$F320-$E320)</f>
        <v/>
      </c>
      <c r="H320" s="14">
        <f>IF(OR($E320="",$F320="",$E320=0),"",IFERROR($G320/$E320,""))</f>
        <v/>
      </c>
      <c r="I320" s="25">
        <f>IF(OR($B320="",$E320="",$F320=""),"",IF(AND($E320=0,$F320=0),"Sem movimento",IF(AND($E320=0,$F320&lt;&gt;0),"Sem base orçada",IF($D320="Despesa",IF($F320&gt;$E320*(1+Premissas!$B$5),"Fora da tolerância",IF($F320&lt;$E320*(1-Premissas!$B$5),"Favorável","Dentro da tolerância")),IF($D320="Receita",IF($F320&lt;$E320*(1-Premissas!$B$5),"Fora da tolerância",IF($F320&gt;$E320*(1+Premissas!$B$5),"Favorável","Dentro da tolerância")),"Verificar cadastro")))))</f>
        <v/>
      </c>
      <c r="J320" s="4">
        <f>IF(AND($A320="",$B320="",$E320="",$F320=""),"",IF(OR($A320="",$B320="",$E320="",$F320=""),"Preenchimento incompleto",IF($C320="Código não cadastrado","Código não cadastrado",IF(COUNTIFS($A$5:$A$504,$A320,$B$5:$B$504,$B320)&gt;1,"Competência e código duplicados","OK"))))</f>
        <v/>
      </c>
      <c r="K320" s="32" t="n"/>
    </row>
    <row r="321">
      <c r="A321" s="37" t="n"/>
      <c r="B321" s="23" t="n"/>
      <c r="C321" s="27">
        <f>IF($B321="","",IFERROR(VLOOKUP($B321,Premissas!$A$9:$C$108,2,FALSE),"Código não cadastrado"))</f>
        <v/>
      </c>
      <c r="D321" s="24">
        <f>IF($B321="","",IFERROR(VLOOKUP($B321,Premissas!$A$9:$C$108,3,FALSE),""))</f>
        <v/>
      </c>
      <c r="E321" s="38" t="n"/>
      <c r="F321" s="38" t="n"/>
      <c r="G321" s="39">
        <f>IF(OR($E321="",$F321=""),"",$F321-$E321)</f>
        <v/>
      </c>
      <c r="H321" s="30">
        <f>IF(OR($E321="",$F321="",$E321=0),"",IFERROR($G321/$E321,""))</f>
        <v/>
      </c>
      <c r="I321" s="24">
        <f>IF(OR($B321="",$E321="",$F321=""),"",IF(AND($E321=0,$F321=0),"Sem movimento",IF(AND($E321=0,$F321&lt;&gt;0),"Sem base orçada",IF($D321="Despesa",IF($F321&gt;$E321*(1+Premissas!$B$5),"Fora da tolerância",IF($F321&lt;$E321*(1-Premissas!$B$5),"Favorável","Dentro da tolerância")),IF($D321="Receita",IF($F321&lt;$E321*(1-Premissas!$B$5),"Fora da tolerância",IF($F321&gt;$E321*(1+Premissas!$B$5),"Favorável","Dentro da tolerância")),"Verificar cadastro")))))</f>
        <v/>
      </c>
      <c r="J321" s="31">
        <f>IF(AND($A321="",$B321="",$E321="",$F321=""),"",IF(OR($A321="",$B321="",$E321="",$F321=""),"Preenchimento incompleto",IF($C321="Código não cadastrado","Código não cadastrado",IF(COUNTIFS($A$5:$A$504,$A321,$B$5:$B$504,$B321)&gt;1,"Competência e código duplicados","OK"))))</f>
        <v/>
      </c>
      <c r="K321" s="32" t="n"/>
    </row>
    <row r="322">
      <c r="A322" s="37" t="n"/>
      <c r="B322" s="23" t="n"/>
      <c r="C322" s="13">
        <f>IF($B322="","",IFERROR(VLOOKUP($B322,Premissas!$A$9:$C$108,2,FALSE),"Código não cadastrado"))</f>
        <v/>
      </c>
      <c r="D322" s="25">
        <f>IF($B322="","",IFERROR(VLOOKUP($B322,Premissas!$A$9:$C$108,3,FALSE),""))</f>
        <v/>
      </c>
      <c r="E322" s="38" t="n"/>
      <c r="F322" s="38" t="n"/>
      <c r="G322" s="35">
        <f>IF(OR($E322="",$F322=""),"",$F322-$E322)</f>
        <v/>
      </c>
      <c r="H322" s="14">
        <f>IF(OR($E322="",$F322="",$E322=0),"",IFERROR($G322/$E322,""))</f>
        <v/>
      </c>
      <c r="I322" s="25">
        <f>IF(OR($B322="",$E322="",$F322=""),"",IF(AND($E322=0,$F322=0),"Sem movimento",IF(AND($E322=0,$F322&lt;&gt;0),"Sem base orçada",IF($D322="Despesa",IF($F322&gt;$E322*(1+Premissas!$B$5),"Fora da tolerância",IF($F322&lt;$E322*(1-Premissas!$B$5),"Favorável","Dentro da tolerância")),IF($D322="Receita",IF($F322&lt;$E322*(1-Premissas!$B$5),"Fora da tolerância",IF($F322&gt;$E322*(1+Premissas!$B$5),"Favorável","Dentro da tolerância")),"Verificar cadastro")))))</f>
        <v/>
      </c>
      <c r="J322" s="4">
        <f>IF(AND($A322="",$B322="",$E322="",$F322=""),"",IF(OR($A322="",$B322="",$E322="",$F322=""),"Preenchimento incompleto",IF($C322="Código não cadastrado","Código não cadastrado",IF(COUNTIFS($A$5:$A$504,$A322,$B$5:$B$504,$B322)&gt;1,"Competência e código duplicados","OK"))))</f>
        <v/>
      </c>
      <c r="K322" s="32" t="n"/>
    </row>
    <row r="323">
      <c r="A323" s="37" t="n"/>
      <c r="B323" s="23" t="n"/>
      <c r="C323" s="27">
        <f>IF($B323="","",IFERROR(VLOOKUP($B323,Premissas!$A$9:$C$108,2,FALSE),"Código não cadastrado"))</f>
        <v/>
      </c>
      <c r="D323" s="24">
        <f>IF($B323="","",IFERROR(VLOOKUP($B323,Premissas!$A$9:$C$108,3,FALSE),""))</f>
        <v/>
      </c>
      <c r="E323" s="38" t="n"/>
      <c r="F323" s="38" t="n"/>
      <c r="G323" s="39">
        <f>IF(OR($E323="",$F323=""),"",$F323-$E323)</f>
        <v/>
      </c>
      <c r="H323" s="30">
        <f>IF(OR($E323="",$F323="",$E323=0),"",IFERROR($G323/$E323,""))</f>
        <v/>
      </c>
      <c r="I323" s="24">
        <f>IF(OR($B323="",$E323="",$F323=""),"",IF(AND($E323=0,$F323=0),"Sem movimento",IF(AND($E323=0,$F323&lt;&gt;0),"Sem base orçada",IF($D323="Despesa",IF($F323&gt;$E323*(1+Premissas!$B$5),"Fora da tolerância",IF($F323&lt;$E323*(1-Premissas!$B$5),"Favorável","Dentro da tolerância")),IF($D323="Receita",IF($F323&lt;$E323*(1-Premissas!$B$5),"Fora da tolerância",IF($F323&gt;$E323*(1+Premissas!$B$5),"Favorável","Dentro da tolerância")),"Verificar cadastro")))))</f>
        <v/>
      </c>
      <c r="J323" s="31">
        <f>IF(AND($A323="",$B323="",$E323="",$F323=""),"",IF(OR($A323="",$B323="",$E323="",$F323=""),"Preenchimento incompleto",IF($C323="Código não cadastrado","Código não cadastrado",IF(COUNTIFS($A$5:$A$504,$A323,$B$5:$B$504,$B323)&gt;1,"Competência e código duplicados","OK"))))</f>
        <v/>
      </c>
      <c r="K323" s="32" t="n"/>
    </row>
    <row r="324">
      <c r="A324" s="37" t="n"/>
      <c r="B324" s="23" t="n"/>
      <c r="C324" s="13">
        <f>IF($B324="","",IFERROR(VLOOKUP($B324,Premissas!$A$9:$C$108,2,FALSE),"Código não cadastrado"))</f>
        <v/>
      </c>
      <c r="D324" s="25">
        <f>IF($B324="","",IFERROR(VLOOKUP($B324,Premissas!$A$9:$C$108,3,FALSE),""))</f>
        <v/>
      </c>
      <c r="E324" s="38" t="n"/>
      <c r="F324" s="38" t="n"/>
      <c r="G324" s="35">
        <f>IF(OR($E324="",$F324=""),"",$F324-$E324)</f>
        <v/>
      </c>
      <c r="H324" s="14">
        <f>IF(OR($E324="",$F324="",$E324=0),"",IFERROR($G324/$E324,""))</f>
        <v/>
      </c>
      <c r="I324" s="25">
        <f>IF(OR($B324="",$E324="",$F324=""),"",IF(AND($E324=0,$F324=0),"Sem movimento",IF(AND($E324=0,$F324&lt;&gt;0),"Sem base orçada",IF($D324="Despesa",IF($F324&gt;$E324*(1+Premissas!$B$5),"Fora da tolerância",IF($F324&lt;$E324*(1-Premissas!$B$5),"Favorável","Dentro da tolerância")),IF($D324="Receita",IF($F324&lt;$E324*(1-Premissas!$B$5),"Fora da tolerância",IF($F324&gt;$E324*(1+Premissas!$B$5),"Favorável","Dentro da tolerância")),"Verificar cadastro")))))</f>
        <v/>
      </c>
      <c r="J324" s="4">
        <f>IF(AND($A324="",$B324="",$E324="",$F324=""),"",IF(OR($A324="",$B324="",$E324="",$F324=""),"Preenchimento incompleto",IF($C324="Código não cadastrado","Código não cadastrado",IF(COUNTIFS($A$5:$A$504,$A324,$B$5:$B$504,$B324)&gt;1,"Competência e código duplicados","OK"))))</f>
        <v/>
      </c>
      <c r="K324" s="32" t="n"/>
    </row>
    <row r="325">
      <c r="A325" s="37" t="n"/>
      <c r="B325" s="23" t="n"/>
      <c r="C325" s="27">
        <f>IF($B325="","",IFERROR(VLOOKUP($B325,Premissas!$A$9:$C$108,2,FALSE),"Código não cadastrado"))</f>
        <v/>
      </c>
      <c r="D325" s="24">
        <f>IF($B325="","",IFERROR(VLOOKUP($B325,Premissas!$A$9:$C$108,3,FALSE),""))</f>
        <v/>
      </c>
      <c r="E325" s="38" t="n"/>
      <c r="F325" s="38" t="n"/>
      <c r="G325" s="39">
        <f>IF(OR($E325="",$F325=""),"",$F325-$E325)</f>
        <v/>
      </c>
      <c r="H325" s="30">
        <f>IF(OR($E325="",$F325="",$E325=0),"",IFERROR($G325/$E325,""))</f>
        <v/>
      </c>
      <c r="I325" s="24">
        <f>IF(OR($B325="",$E325="",$F325=""),"",IF(AND($E325=0,$F325=0),"Sem movimento",IF(AND($E325=0,$F325&lt;&gt;0),"Sem base orçada",IF($D325="Despesa",IF($F325&gt;$E325*(1+Premissas!$B$5),"Fora da tolerância",IF($F325&lt;$E325*(1-Premissas!$B$5),"Favorável","Dentro da tolerância")),IF($D325="Receita",IF($F325&lt;$E325*(1-Premissas!$B$5),"Fora da tolerância",IF($F325&gt;$E325*(1+Premissas!$B$5),"Favorável","Dentro da tolerância")),"Verificar cadastro")))))</f>
        <v/>
      </c>
      <c r="J325" s="31">
        <f>IF(AND($A325="",$B325="",$E325="",$F325=""),"",IF(OR($A325="",$B325="",$E325="",$F325=""),"Preenchimento incompleto",IF($C325="Código não cadastrado","Código não cadastrado",IF(COUNTIFS($A$5:$A$504,$A325,$B$5:$B$504,$B325)&gt;1,"Competência e código duplicados","OK"))))</f>
        <v/>
      </c>
      <c r="K325" s="32" t="n"/>
    </row>
    <row r="326">
      <c r="A326" s="37" t="n"/>
      <c r="B326" s="23" t="n"/>
      <c r="C326" s="13">
        <f>IF($B326="","",IFERROR(VLOOKUP($B326,Premissas!$A$9:$C$108,2,FALSE),"Código não cadastrado"))</f>
        <v/>
      </c>
      <c r="D326" s="25">
        <f>IF($B326="","",IFERROR(VLOOKUP($B326,Premissas!$A$9:$C$108,3,FALSE),""))</f>
        <v/>
      </c>
      <c r="E326" s="38" t="n"/>
      <c r="F326" s="38" t="n"/>
      <c r="G326" s="35">
        <f>IF(OR($E326="",$F326=""),"",$F326-$E326)</f>
        <v/>
      </c>
      <c r="H326" s="14">
        <f>IF(OR($E326="",$F326="",$E326=0),"",IFERROR($G326/$E326,""))</f>
        <v/>
      </c>
      <c r="I326" s="25">
        <f>IF(OR($B326="",$E326="",$F326=""),"",IF(AND($E326=0,$F326=0),"Sem movimento",IF(AND($E326=0,$F326&lt;&gt;0),"Sem base orçada",IF($D326="Despesa",IF($F326&gt;$E326*(1+Premissas!$B$5),"Fora da tolerância",IF($F326&lt;$E326*(1-Premissas!$B$5),"Favorável","Dentro da tolerância")),IF($D326="Receita",IF($F326&lt;$E326*(1-Premissas!$B$5),"Fora da tolerância",IF($F326&gt;$E326*(1+Premissas!$B$5),"Favorável","Dentro da tolerância")),"Verificar cadastro")))))</f>
        <v/>
      </c>
      <c r="J326" s="4">
        <f>IF(AND($A326="",$B326="",$E326="",$F326=""),"",IF(OR($A326="",$B326="",$E326="",$F326=""),"Preenchimento incompleto",IF($C326="Código não cadastrado","Código não cadastrado",IF(COUNTIFS($A$5:$A$504,$A326,$B$5:$B$504,$B326)&gt;1,"Competência e código duplicados","OK"))))</f>
        <v/>
      </c>
      <c r="K326" s="32" t="n"/>
    </row>
    <row r="327">
      <c r="A327" s="37" t="n"/>
      <c r="B327" s="23" t="n"/>
      <c r="C327" s="27">
        <f>IF($B327="","",IFERROR(VLOOKUP($B327,Premissas!$A$9:$C$108,2,FALSE),"Código não cadastrado"))</f>
        <v/>
      </c>
      <c r="D327" s="24">
        <f>IF($B327="","",IFERROR(VLOOKUP($B327,Premissas!$A$9:$C$108,3,FALSE),""))</f>
        <v/>
      </c>
      <c r="E327" s="38" t="n"/>
      <c r="F327" s="38" t="n"/>
      <c r="G327" s="39">
        <f>IF(OR($E327="",$F327=""),"",$F327-$E327)</f>
        <v/>
      </c>
      <c r="H327" s="30">
        <f>IF(OR($E327="",$F327="",$E327=0),"",IFERROR($G327/$E327,""))</f>
        <v/>
      </c>
      <c r="I327" s="24">
        <f>IF(OR($B327="",$E327="",$F327=""),"",IF(AND($E327=0,$F327=0),"Sem movimento",IF(AND($E327=0,$F327&lt;&gt;0),"Sem base orçada",IF($D327="Despesa",IF($F327&gt;$E327*(1+Premissas!$B$5),"Fora da tolerância",IF($F327&lt;$E327*(1-Premissas!$B$5),"Favorável","Dentro da tolerância")),IF($D327="Receita",IF($F327&lt;$E327*(1-Premissas!$B$5),"Fora da tolerância",IF($F327&gt;$E327*(1+Premissas!$B$5),"Favorável","Dentro da tolerância")),"Verificar cadastro")))))</f>
        <v/>
      </c>
      <c r="J327" s="31">
        <f>IF(AND($A327="",$B327="",$E327="",$F327=""),"",IF(OR($A327="",$B327="",$E327="",$F327=""),"Preenchimento incompleto",IF($C327="Código não cadastrado","Código não cadastrado",IF(COUNTIFS($A$5:$A$504,$A327,$B$5:$B$504,$B327)&gt;1,"Competência e código duplicados","OK"))))</f>
        <v/>
      </c>
      <c r="K327" s="32" t="n"/>
    </row>
    <row r="328">
      <c r="A328" s="37" t="n"/>
      <c r="B328" s="23" t="n"/>
      <c r="C328" s="13">
        <f>IF($B328="","",IFERROR(VLOOKUP($B328,Premissas!$A$9:$C$108,2,FALSE),"Código não cadastrado"))</f>
        <v/>
      </c>
      <c r="D328" s="25">
        <f>IF($B328="","",IFERROR(VLOOKUP($B328,Premissas!$A$9:$C$108,3,FALSE),""))</f>
        <v/>
      </c>
      <c r="E328" s="38" t="n"/>
      <c r="F328" s="38" t="n"/>
      <c r="G328" s="35">
        <f>IF(OR($E328="",$F328=""),"",$F328-$E328)</f>
        <v/>
      </c>
      <c r="H328" s="14">
        <f>IF(OR($E328="",$F328="",$E328=0),"",IFERROR($G328/$E328,""))</f>
        <v/>
      </c>
      <c r="I328" s="25">
        <f>IF(OR($B328="",$E328="",$F328=""),"",IF(AND($E328=0,$F328=0),"Sem movimento",IF(AND($E328=0,$F328&lt;&gt;0),"Sem base orçada",IF($D328="Despesa",IF($F328&gt;$E328*(1+Premissas!$B$5),"Fora da tolerância",IF($F328&lt;$E328*(1-Premissas!$B$5),"Favorável","Dentro da tolerância")),IF($D328="Receita",IF($F328&lt;$E328*(1-Premissas!$B$5),"Fora da tolerância",IF($F328&gt;$E328*(1+Premissas!$B$5),"Favorável","Dentro da tolerância")),"Verificar cadastro")))))</f>
        <v/>
      </c>
      <c r="J328" s="4">
        <f>IF(AND($A328="",$B328="",$E328="",$F328=""),"",IF(OR($A328="",$B328="",$E328="",$F328=""),"Preenchimento incompleto",IF($C328="Código não cadastrado","Código não cadastrado",IF(COUNTIFS($A$5:$A$504,$A328,$B$5:$B$504,$B328)&gt;1,"Competência e código duplicados","OK"))))</f>
        <v/>
      </c>
      <c r="K328" s="32" t="n"/>
    </row>
    <row r="329">
      <c r="A329" s="37" t="n"/>
      <c r="B329" s="23" t="n"/>
      <c r="C329" s="27">
        <f>IF($B329="","",IFERROR(VLOOKUP($B329,Premissas!$A$9:$C$108,2,FALSE),"Código não cadastrado"))</f>
        <v/>
      </c>
      <c r="D329" s="24">
        <f>IF($B329="","",IFERROR(VLOOKUP($B329,Premissas!$A$9:$C$108,3,FALSE),""))</f>
        <v/>
      </c>
      <c r="E329" s="38" t="n"/>
      <c r="F329" s="38" t="n"/>
      <c r="G329" s="39">
        <f>IF(OR($E329="",$F329=""),"",$F329-$E329)</f>
        <v/>
      </c>
      <c r="H329" s="30">
        <f>IF(OR($E329="",$F329="",$E329=0),"",IFERROR($G329/$E329,""))</f>
        <v/>
      </c>
      <c r="I329" s="24">
        <f>IF(OR($B329="",$E329="",$F329=""),"",IF(AND($E329=0,$F329=0),"Sem movimento",IF(AND($E329=0,$F329&lt;&gt;0),"Sem base orçada",IF($D329="Despesa",IF($F329&gt;$E329*(1+Premissas!$B$5),"Fora da tolerância",IF($F329&lt;$E329*(1-Premissas!$B$5),"Favorável","Dentro da tolerância")),IF($D329="Receita",IF($F329&lt;$E329*(1-Premissas!$B$5),"Fora da tolerância",IF($F329&gt;$E329*(1+Premissas!$B$5),"Favorável","Dentro da tolerância")),"Verificar cadastro")))))</f>
        <v/>
      </c>
      <c r="J329" s="31">
        <f>IF(AND($A329="",$B329="",$E329="",$F329=""),"",IF(OR($A329="",$B329="",$E329="",$F329=""),"Preenchimento incompleto",IF($C329="Código não cadastrado","Código não cadastrado",IF(COUNTIFS($A$5:$A$504,$A329,$B$5:$B$504,$B329)&gt;1,"Competência e código duplicados","OK"))))</f>
        <v/>
      </c>
      <c r="K329" s="32" t="n"/>
    </row>
    <row r="330">
      <c r="A330" s="37" t="n"/>
      <c r="B330" s="23" t="n"/>
      <c r="C330" s="13">
        <f>IF($B330="","",IFERROR(VLOOKUP($B330,Premissas!$A$9:$C$108,2,FALSE),"Código não cadastrado"))</f>
        <v/>
      </c>
      <c r="D330" s="25">
        <f>IF($B330="","",IFERROR(VLOOKUP($B330,Premissas!$A$9:$C$108,3,FALSE),""))</f>
        <v/>
      </c>
      <c r="E330" s="38" t="n"/>
      <c r="F330" s="38" t="n"/>
      <c r="G330" s="35">
        <f>IF(OR($E330="",$F330=""),"",$F330-$E330)</f>
        <v/>
      </c>
      <c r="H330" s="14">
        <f>IF(OR($E330="",$F330="",$E330=0),"",IFERROR($G330/$E330,""))</f>
        <v/>
      </c>
      <c r="I330" s="25">
        <f>IF(OR($B330="",$E330="",$F330=""),"",IF(AND($E330=0,$F330=0),"Sem movimento",IF(AND($E330=0,$F330&lt;&gt;0),"Sem base orçada",IF($D330="Despesa",IF($F330&gt;$E330*(1+Premissas!$B$5),"Fora da tolerância",IF($F330&lt;$E330*(1-Premissas!$B$5),"Favorável","Dentro da tolerância")),IF($D330="Receita",IF($F330&lt;$E330*(1-Premissas!$B$5),"Fora da tolerância",IF($F330&gt;$E330*(1+Premissas!$B$5),"Favorável","Dentro da tolerância")),"Verificar cadastro")))))</f>
        <v/>
      </c>
      <c r="J330" s="4">
        <f>IF(AND($A330="",$B330="",$E330="",$F330=""),"",IF(OR($A330="",$B330="",$E330="",$F330=""),"Preenchimento incompleto",IF($C330="Código não cadastrado","Código não cadastrado",IF(COUNTIFS($A$5:$A$504,$A330,$B$5:$B$504,$B330)&gt;1,"Competência e código duplicados","OK"))))</f>
        <v/>
      </c>
      <c r="K330" s="32" t="n"/>
    </row>
    <row r="331">
      <c r="A331" s="37" t="n"/>
      <c r="B331" s="23" t="n"/>
      <c r="C331" s="27">
        <f>IF($B331="","",IFERROR(VLOOKUP($B331,Premissas!$A$9:$C$108,2,FALSE),"Código não cadastrado"))</f>
        <v/>
      </c>
      <c r="D331" s="24">
        <f>IF($B331="","",IFERROR(VLOOKUP($B331,Premissas!$A$9:$C$108,3,FALSE),""))</f>
        <v/>
      </c>
      <c r="E331" s="38" t="n"/>
      <c r="F331" s="38" t="n"/>
      <c r="G331" s="39">
        <f>IF(OR($E331="",$F331=""),"",$F331-$E331)</f>
        <v/>
      </c>
      <c r="H331" s="30">
        <f>IF(OR($E331="",$F331="",$E331=0),"",IFERROR($G331/$E331,""))</f>
        <v/>
      </c>
      <c r="I331" s="24">
        <f>IF(OR($B331="",$E331="",$F331=""),"",IF(AND($E331=0,$F331=0),"Sem movimento",IF(AND($E331=0,$F331&lt;&gt;0),"Sem base orçada",IF($D331="Despesa",IF($F331&gt;$E331*(1+Premissas!$B$5),"Fora da tolerância",IF($F331&lt;$E331*(1-Premissas!$B$5),"Favorável","Dentro da tolerância")),IF($D331="Receita",IF($F331&lt;$E331*(1-Premissas!$B$5),"Fora da tolerância",IF($F331&gt;$E331*(1+Premissas!$B$5),"Favorável","Dentro da tolerância")),"Verificar cadastro")))))</f>
        <v/>
      </c>
      <c r="J331" s="31">
        <f>IF(AND($A331="",$B331="",$E331="",$F331=""),"",IF(OR($A331="",$B331="",$E331="",$F331=""),"Preenchimento incompleto",IF($C331="Código não cadastrado","Código não cadastrado",IF(COUNTIFS($A$5:$A$504,$A331,$B$5:$B$504,$B331)&gt;1,"Competência e código duplicados","OK"))))</f>
        <v/>
      </c>
      <c r="K331" s="32" t="n"/>
    </row>
    <row r="332">
      <c r="A332" s="37" t="n"/>
      <c r="B332" s="23" t="n"/>
      <c r="C332" s="13">
        <f>IF($B332="","",IFERROR(VLOOKUP($B332,Premissas!$A$9:$C$108,2,FALSE),"Código não cadastrado"))</f>
        <v/>
      </c>
      <c r="D332" s="25">
        <f>IF($B332="","",IFERROR(VLOOKUP($B332,Premissas!$A$9:$C$108,3,FALSE),""))</f>
        <v/>
      </c>
      <c r="E332" s="38" t="n"/>
      <c r="F332" s="38" t="n"/>
      <c r="G332" s="35">
        <f>IF(OR($E332="",$F332=""),"",$F332-$E332)</f>
        <v/>
      </c>
      <c r="H332" s="14">
        <f>IF(OR($E332="",$F332="",$E332=0),"",IFERROR($G332/$E332,""))</f>
        <v/>
      </c>
      <c r="I332" s="25">
        <f>IF(OR($B332="",$E332="",$F332=""),"",IF(AND($E332=0,$F332=0),"Sem movimento",IF(AND($E332=0,$F332&lt;&gt;0),"Sem base orçada",IF($D332="Despesa",IF($F332&gt;$E332*(1+Premissas!$B$5),"Fora da tolerância",IF($F332&lt;$E332*(1-Premissas!$B$5),"Favorável","Dentro da tolerância")),IF($D332="Receita",IF($F332&lt;$E332*(1-Premissas!$B$5),"Fora da tolerância",IF($F332&gt;$E332*(1+Premissas!$B$5),"Favorável","Dentro da tolerância")),"Verificar cadastro")))))</f>
        <v/>
      </c>
      <c r="J332" s="4">
        <f>IF(AND($A332="",$B332="",$E332="",$F332=""),"",IF(OR($A332="",$B332="",$E332="",$F332=""),"Preenchimento incompleto",IF($C332="Código não cadastrado","Código não cadastrado",IF(COUNTIFS($A$5:$A$504,$A332,$B$5:$B$504,$B332)&gt;1,"Competência e código duplicados","OK"))))</f>
        <v/>
      </c>
      <c r="K332" s="32" t="n"/>
    </row>
    <row r="333">
      <c r="A333" s="37" t="n"/>
      <c r="B333" s="23" t="n"/>
      <c r="C333" s="27">
        <f>IF($B333="","",IFERROR(VLOOKUP($B333,Premissas!$A$9:$C$108,2,FALSE),"Código não cadastrado"))</f>
        <v/>
      </c>
      <c r="D333" s="24">
        <f>IF($B333="","",IFERROR(VLOOKUP($B333,Premissas!$A$9:$C$108,3,FALSE),""))</f>
        <v/>
      </c>
      <c r="E333" s="38" t="n"/>
      <c r="F333" s="38" t="n"/>
      <c r="G333" s="39">
        <f>IF(OR($E333="",$F333=""),"",$F333-$E333)</f>
        <v/>
      </c>
      <c r="H333" s="30">
        <f>IF(OR($E333="",$F333="",$E333=0),"",IFERROR($G333/$E333,""))</f>
        <v/>
      </c>
      <c r="I333" s="24">
        <f>IF(OR($B333="",$E333="",$F333=""),"",IF(AND($E333=0,$F333=0),"Sem movimento",IF(AND($E333=0,$F333&lt;&gt;0),"Sem base orçada",IF($D333="Despesa",IF($F333&gt;$E333*(1+Premissas!$B$5),"Fora da tolerância",IF($F333&lt;$E333*(1-Premissas!$B$5),"Favorável","Dentro da tolerância")),IF($D333="Receita",IF($F333&lt;$E333*(1-Premissas!$B$5),"Fora da tolerância",IF($F333&gt;$E333*(1+Premissas!$B$5),"Favorável","Dentro da tolerância")),"Verificar cadastro")))))</f>
        <v/>
      </c>
      <c r="J333" s="31">
        <f>IF(AND($A333="",$B333="",$E333="",$F333=""),"",IF(OR($A333="",$B333="",$E333="",$F333=""),"Preenchimento incompleto",IF($C333="Código não cadastrado","Código não cadastrado",IF(COUNTIFS($A$5:$A$504,$A333,$B$5:$B$504,$B333)&gt;1,"Competência e código duplicados","OK"))))</f>
        <v/>
      </c>
      <c r="K333" s="32" t="n"/>
    </row>
    <row r="334">
      <c r="A334" s="37" t="n"/>
      <c r="B334" s="23" t="n"/>
      <c r="C334" s="13">
        <f>IF($B334="","",IFERROR(VLOOKUP($B334,Premissas!$A$9:$C$108,2,FALSE),"Código não cadastrado"))</f>
        <v/>
      </c>
      <c r="D334" s="25">
        <f>IF($B334="","",IFERROR(VLOOKUP($B334,Premissas!$A$9:$C$108,3,FALSE),""))</f>
        <v/>
      </c>
      <c r="E334" s="38" t="n"/>
      <c r="F334" s="38" t="n"/>
      <c r="G334" s="35">
        <f>IF(OR($E334="",$F334=""),"",$F334-$E334)</f>
        <v/>
      </c>
      <c r="H334" s="14">
        <f>IF(OR($E334="",$F334="",$E334=0),"",IFERROR($G334/$E334,""))</f>
        <v/>
      </c>
      <c r="I334" s="25">
        <f>IF(OR($B334="",$E334="",$F334=""),"",IF(AND($E334=0,$F334=0),"Sem movimento",IF(AND($E334=0,$F334&lt;&gt;0),"Sem base orçada",IF($D334="Despesa",IF($F334&gt;$E334*(1+Premissas!$B$5),"Fora da tolerância",IF($F334&lt;$E334*(1-Premissas!$B$5),"Favorável","Dentro da tolerância")),IF($D334="Receita",IF($F334&lt;$E334*(1-Premissas!$B$5),"Fora da tolerância",IF($F334&gt;$E334*(1+Premissas!$B$5),"Favorável","Dentro da tolerância")),"Verificar cadastro")))))</f>
        <v/>
      </c>
      <c r="J334" s="4">
        <f>IF(AND($A334="",$B334="",$E334="",$F334=""),"",IF(OR($A334="",$B334="",$E334="",$F334=""),"Preenchimento incompleto",IF($C334="Código não cadastrado","Código não cadastrado",IF(COUNTIFS($A$5:$A$504,$A334,$B$5:$B$504,$B334)&gt;1,"Competência e código duplicados","OK"))))</f>
        <v/>
      </c>
      <c r="K334" s="32" t="n"/>
    </row>
    <row r="335">
      <c r="A335" s="37" t="n"/>
      <c r="B335" s="23" t="n"/>
      <c r="C335" s="27">
        <f>IF($B335="","",IFERROR(VLOOKUP($B335,Premissas!$A$9:$C$108,2,FALSE),"Código não cadastrado"))</f>
        <v/>
      </c>
      <c r="D335" s="24">
        <f>IF($B335="","",IFERROR(VLOOKUP($B335,Premissas!$A$9:$C$108,3,FALSE),""))</f>
        <v/>
      </c>
      <c r="E335" s="38" t="n"/>
      <c r="F335" s="38" t="n"/>
      <c r="G335" s="39">
        <f>IF(OR($E335="",$F335=""),"",$F335-$E335)</f>
        <v/>
      </c>
      <c r="H335" s="30">
        <f>IF(OR($E335="",$F335="",$E335=0),"",IFERROR($G335/$E335,""))</f>
        <v/>
      </c>
      <c r="I335" s="24">
        <f>IF(OR($B335="",$E335="",$F335=""),"",IF(AND($E335=0,$F335=0),"Sem movimento",IF(AND($E335=0,$F335&lt;&gt;0),"Sem base orçada",IF($D335="Despesa",IF($F335&gt;$E335*(1+Premissas!$B$5),"Fora da tolerância",IF($F335&lt;$E335*(1-Premissas!$B$5),"Favorável","Dentro da tolerância")),IF($D335="Receita",IF($F335&lt;$E335*(1-Premissas!$B$5),"Fora da tolerância",IF($F335&gt;$E335*(1+Premissas!$B$5),"Favorável","Dentro da tolerância")),"Verificar cadastro")))))</f>
        <v/>
      </c>
      <c r="J335" s="31">
        <f>IF(AND($A335="",$B335="",$E335="",$F335=""),"",IF(OR($A335="",$B335="",$E335="",$F335=""),"Preenchimento incompleto",IF($C335="Código não cadastrado","Código não cadastrado",IF(COUNTIFS($A$5:$A$504,$A335,$B$5:$B$504,$B335)&gt;1,"Competência e código duplicados","OK"))))</f>
        <v/>
      </c>
      <c r="K335" s="32" t="n"/>
    </row>
    <row r="336">
      <c r="A336" s="37" t="n"/>
      <c r="B336" s="23" t="n"/>
      <c r="C336" s="13">
        <f>IF($B336="","",IFERROR(VLOOKUP($B336,Premissas!$A$9:$C$108,2,FALSE),"Código não cadastrado"))</f>
        <v/>
      </c>
      <c r="D336" s="25">
        <f>IF($B336="","",IFERROR(VLOOKUP($B336,Premissas!$A$9:$C$108,3,FALSE),""))</f>
        <v/>
      </c>
      <c r="E336" s="38" t="n"/>
      <c r="F336" s="38" t="n"/>
      <c r="G336" s="35">
        <f>IF(OR($E336="",$F336=""),"",$F336-$E336)</f>
        <v/>
      </c>
      <c r="H336" s="14">
        <f>IF(OR($E336="",$F336="",$E336=0),"",IFERROR($G336/$E336,""))</f>
        <v/>
      </c>
      <c r="I336" s="25">
        <f>IF(OR($B336="",$E336="",$F336=""),"",IF(AND($E336=0,$F336=0),"Sem movimento",IF(AND($E336=0,$F336&lt;&gt;0),"Sem base orçada",IF($D336="Despesa",IF($F336&gt;$E336*(1+Premissas!$B$5),"Fora da tolerância",IF($F336&lt;$E336*(1-Premissas!$B$5),"Favorável","Dentro da tolerância")),IF($D336="Receita",IF($F336&lt;$E336*(1-Premissas!$B$5),"Fora da tolerância",IF($F336&gt;$E336*(1+Premissas!$B$5),"Favorável","Dentro da tolerância")),"Verificar cadastro")))))</f>
        <v/>
      </c>
      <c r="J336" s="4">
        <f>IF(AND($A336="",$B336="",$E336="",$F336=""),"",IF(OR($A336="",$B336="",$E336="",$F336=""),"Preenchimento incompleto",IF($C336="Código não cadastrado","Código não cadastrado",IF(COUNTIFS($A$5:$A$504,$A336,$B$5:$B$504,$B336)&gt;1,"Competência e código duplicados","OK"))))</f>
        <v/>
      </c>
      <c r="K336" s="32" t="n"/>
    </row>
    <row r="337">
      <c r="A337" s="37" t="n"/>
      <c r="B337" s="23" t="n"/>
      <c r="C337" s="27">
        <f>IF($B337="","",IFERROR(VLOOKUP($B337,Premissas!$A$9:$C$108,2,FALSE),"Código não cadastrado"))</f>
        <v/>
      </c>
      <c r="D337" s="24">
        <f>IF($B337="","",IFERROR(VLOOKUP($B337,Premissas!$A$9:$C$108,3,FALSE),""))</f>
        <v/>
      </c>
      <c r="E337" s="38" t="n"/>
      <c r="F337" s="38" t="n"/>
      <c r="G337" s="39">
        <f>IF(OR($E337="",$F337=""),"",$F337-$E337)</f>
        <v/>
      </c>
      <c r="H337" s="30">
        <f>IF(OR($E337="",$F337="",$E337=0),"",IFERROR($G337/$E337,""))</f>
        <v/>
      </c>
      <c r="I337" s="24">
        <f>IF(OR($B337="",$E337="",$F337=""),"",IF(AND($E337=0,$F337=0),"Sem movimento",IF(AND($E337=0,$F337&lt;&gt;0),"Sem base orçada",IF($D337="Despesa",IF($F337&gt;$E337*(1+Premissas!$B$5),"Fora da tolerância",IF($F337&lt;$E337*(1-Premissas!$B$5),"Favorável","Dentro da tolerância")),IF($D337="Receita",IF($F337&lt;$E337*(1-Premissas!$B$5),"Fora da tolerância",IF($F337&gt;$E337*(1+Premissas!$B$5),"Favorável","Dentro da tolerância")),"Verificar cadastro")))))</f>
        <v/>
      </c>
      <c r="J337" s="31">
        <f>IF(AND($A337="",$B337="",$E337="",$F337=""),"",IF(OR($A337="",$B337="",$E337="",$F337=""),"Preenchimento incompleto",IF($C337="Código não cadastrado","Código não cadastrado",IF(COUNTIFS($A$5:$A$504,$A337,$B$5:$B$504,$B337)&gt;1,"Competência e código duplicados","OK"))))</f>
        <v/>
      </c>
      <c r="K337" s="32" t="n"/>
    </row>
    <row r="338">
      <c r="A338" s="37" t="n"/>
      <c r="B338" s="23" t="n"/>
      <c r="C338" s="13">
        <f>IF($B338="","",IFERROR(VLOOKUP($B338,Premissas!$A$9:$C$108,2,FALSE),"Código não cadastrado"))</f>
        <v/>
      </c>
      <c r="D338" s="25">
        <f>IF($B338="","",IFERROR(VLOOKUP($B338,Premissas!$A$9:$C$108,3,FALSE),""))</f>
        <v/>
      </c>
      <c r="E338" s="38" t="n"/>
      <c r="F338" s="38" t="n"/>
      <c r="G338" s="35">
        <f>IF(OR($E338="",$F338=""),"",$F338-$E338)</f>
        <v/>
      </c>
      <c r="H338" s="14">
        <f>IF(OR($E338="",$F338="",$E338=0),"",IFERROR($G338/$E338,""))</f>
        <v/>
      </c>
      <c r="I338" s="25">
        <f>IF(OR($B338="",$E338="",$F338=""),"",IF(AND($E338=0,$F338=0),"Sem movimento",IF(AND($E338=0,$F338&lt;&gt;0),"Sem base orçada",IF($D338="Despesa",IF($F338&gt;$E338*(1+Premissas!$B$5),"Fora da tolerância",IF($F338&lt;$E338*(1-Premissas!$B$5),"Favorável","Dentro da tolerância")),IF($D338="Receita",IF($F338&lt;$E338*(1-Premissas!$B$5),"Fora da tolerância",IF($F338&gt;$E338*(1+Premissas!$B$5),"Favorável","Dentro da tolerância")),"Verificar cadastro")))))</f>
        <v/>
      </c>
      <c r="J338" s="4">
        <f>IF(AND($A338="",$B338="",$E338="",$F338=""),"",IF(OR($A338="",$B338="",$E338="",$F338=""),"Preenchimento incompleto",IF($C338="Código não cadastrado","Código não cadastrado",IF(COUNTIFS($A$5:$A$504,$A338,$B$5:$B$504,$B338)&gt;1,"Competência e código duplicados","OK"))))</f>
        <v/>
      </c>
      <c r="K338" s="32" t="n"/>
    </row>
    <row r="339">
      <c r="A339" s="37" t="n"/>
      <c r="B339" s="23" t="n"/>
      <c r="C339" s="27">
        <f>IF($B339="","",IFERROR(VLOOKUP($B339,Premissas!$A$9:$C$108,2,FALSE),"Código não cadastrado"))</f>
        <v/>
      </c>
      <c r="D339" s="24">
        <f>IF($B339="","",IFERROR(VLOOKUP($B339,Premissas!$A$9:$C$108,3,FALSE),""))</f>
        <v/>
      </c>
      <c r="E339" s="38" t="n"/>
      <c r="F339" s="38" t="n"/>
      <c r="G339" s="39">
        <f>IF(OR($E339="",$F339=""),"",$F339-$E339)</f>
        <v/>
      </c>
      <c r="H339" s="30">
        <f>IF(OR($E339="",$F339="",$E339=0),"",IFERROR($G339/$E339,""))</f>
        <v/>
      </c>
      <c r="I339" s="24">
        <f>IF(OR($B339="",$E339="",$F339=""),"",IF(AND($E339=0,$F339=0),"Sem movimento",IF(AND($E339=0,$F339&lt;&gt;0),"Sem base orçada",IF($D339="Despesa",IF($F339&gt;$E339*(1+Premissas!$B$5),"Fora da tolerância",IF($F339&lt;$E339*(1-Premissas!$B$5),"Favorável","Dentro da tolerância")),IF($D339="Receita",IF($F339&lt;$E339*(1-Premissas!$B$5),"Fora da tolerância",IF($F339&gt;$E339*(1+Premissas!$B$5),"Favorável","Dentro da tolerância")),"Verificar cadastro")))))</f>
        <v/>
      </c>
      <c r="J339" s="31">
        <f>IF(AND($A339="",$B339="",$E339="",$F339=""),"",IF(OR($A339="",$B339="",$E339="",$F339=""),"Preenchimento incompleto",IF($C339="Código não cadastrado","Código não cadastrado",IF(COUNTIFS($A$5:$A$504,$A339,$B$5:$B$504,$B339)&gt;1,"Competência e código duplicados","OK"))))</f>
        <v/>
      </c>
      <c r="K339" s="32" t="n"/>
    </row>
    <row r="340">
      <c r="A340" s="37" t="n"/>
      <c r="B340" s="23" t="n"/>
      <c r="C340" s="13">
        <f>IF($B340="","",IFERROR(VLOOKUP($B340,Premissas!$A$9:$C$108,2,FALSE),"Código não cadastrado"))</f>
        <v/>
      </c>
      <c r="D340" s="25">
        <f>IF($B340="","",IFERROR(VLOOKUP($B340,Premissas!$A$9:$C$108,3,FALSE),""))</f>
        <v/>
      </c>
      <c r="E340" s="38" t="n"/>
      <c r="F340" s="38" t="n"/>
      <c r="G340" s="35">
        <f>IF(OR($E340="",$F340=""),"",$F340-$E340)</f>
        <v/>
      </c>
      <c r="H340" s="14">
        <f>IF(OR($E340="",$F340="",$E340=0),"",IFERROR($G340/$E340,""))</f>
        <v/>
      </c>
      <c r="I340" s="25">
        <f>IF(OR($B340="",$E340="",$F340=""),"",IF(AND($E340=0,$F340=0),"Sem movimento",IF(AND($E340=0,$F340&lt;&gt;0),"Sem base orçada",IF($D340="Despesa",IF($F340&gt;$E340*(1+Premissas!$B$5),"Fora da tolerância",IF($F340&lt;$E340*(1-Premissas!$B$5),"Favorável","Dentro da tolerância")),IF($D340="Receita",IF($F340&lt;$E340*(1-Premissas!$B$5),"Fora da tolerância",IF($F340&gt;$E340*(1+Premissas!$B$5),"Favorável","Dentro da tolerância")),"Verificar cadastro")))))</f>
        <v/>
      </c>
      <c r="J340" s="4">
        <f>IF(AND($A340="",$B340="",$E340="",$F340=""),"",IF(OR($A340="",$B340="",$E340="",$F340=""),"Preenchimento incompleto",IF($C340="Código não cadastrado","Código não cadastrado",IF(COUNTIFS($A$5:$A$504,$A340,$B$5:$B$504,$B340)&gt;1,"Competência e código duplicados","OK"))))</f>
        <v/>
      </c>
      <c r="K340" s="32" t="n"/>
    </row>
    <row r="341">
      <c r="A341" s="37" t="n"/>
      <c r="B341" s="23" t="n"/>
      <c r="C341" s="27">
        <f>IF($B341="","",IFERROR(VLOOKUP($B341,Premissas!$A$9:$C$108,2,FALSE),"Código não cadastrado"))</f>
        <v/>
      </c>
      <c r="D341" s="24">
        <f>IF($B341="","",IFERROR(VLOOKUP($B341,Premissas!$A$9:$C$108,3,FALSE),""))</f>
        <v/>
      </c>
      <c r="E341" s="38" t="n"/>
      <c r="F341" s="38" t="n"/>
      <c r="G341" s="39">
        <f>IF(OR($E341="",$F341=""),"",$F341-$E341)</f>
        <v/>
      </c>
      <c r="H341" s="30">
        <f>IF(OR($E341="",$F341="",$E341=0),"",IFERROR($G341/$E341,""))</f>
        <v/>
      </c>
      <c r="I341" s="24">
        <f>IF(OR($B341="",$E341="",$F341=""),"",IF(AND($E341=0,$F341=0),"Sem movimento",IF(AND($E341=0,$F341&lt;&gt;0),"Sem base orçada",IF($D341="Despesa",IF($F341&gt;$E341*(1+Premissas!$B$5),"Fora da tolerância",IF($F341&lt;$E341*(1-Premissas!$B$5),"Favorável","Dentro da tolerância")),IF($D341="Receita",IF($F341&lt;$E341*(1-Premissas!$B$5),"Fora da tolerância",IF($F341&gt;$E341*(1+Premissas!$B$5),"Favorável","Dentro da tolerância")),"Verificar cadastro")))))</f>
        <v/>
      </c>
      <c r="J341" s="31">
        <f>IF(AND($A341="",$B341="",$E341="",$F341=""),"",IF(OR($A341="",$B341="",$E341="",$F341=""),"Preenchimento incompleto",IF($C341="Código não cadastrado","Código não cadastrado",IF(COUNTIFS($A$5:$A$504,$A341,$B$5:$B$504,$B341)&gt;1,"Competência e código duplicados","OK"))))</f>
        <v/>
      </c>
      <c r="K341" s="32" t="n"/>
    </row>
    <row r="342">
      <c r="A342" s="37" t="n"/>
      <c r="B342" s="23" t="n"/>
      <c r="C342" s="13">
        <f>IF($B342="","",IFERROR(VLOOKUP($B342,Premissas!$A$9:$C$108,2,FALSE),"Código não cadastrado"))</f>
        <v/>
      </c>
      <c r="D342" s="25">
        <f>IF($B342="","",IFERROR(VLOOKUP($B342,Premissas!$A$9:$C$108,3,FALSE),""))</f>
        <v/>
      </c>
      <c r="E342" s="38" t="n"/>
      <c r="F342" s="38" t="n"/>
      <c r="G342" s="35">
        <f>IF(OR($E342="",$F342=""),"",$F342-$E342)</f>
        <v/>
      </c>
      <c r="H342" s="14">
        <f>IF(OR($E342="",$F342="",$E342=0),"",IFERROR($G342/$E342,""))</f>
        <v/>
      </c>
      <c r="I342" s="25">
        <f>IF(OR($B342="",$E342="",$F342=""),"",IF(AND($E342=0,$F342=0),"Sem movimento",IF(AND($E342=0,$F342&lt;&gt;0),"Sem base orçada",IF($D342="Despesa",IF($F342&gt;$E342*(1+Premissas!$B$5),"Fora da tolerância",IF($F342&lt;$E342*(1-Premissas!$B$5),"Favorável","Dentro da tolerância")),IF($D342="Receita",IF($F342&lt;$E342*(1-Premissas!$B$5),"Fora da tolerância",IF($F342&gt;$E342*(1+Premissas!$B$5),"Favorável","Dentro da tolerância")),"Verificar cadastro")))))</f>
        <v/>
      </c>
      <c r="J342" s="4">
        <f>IF(AND($A342="",$B342="",$E342="",$F342=""),"",IF(OR($A342="",$B342="",$E342="",$F342=""),"Preenchimento incompleto",IF($C342="Código não cadastrado","Código não cadastrado",IF(COUNTIFS($A$5:$A$504,$A342,$B$5:$B$504,$B342)&gt;1,"Competência e código duplicados","OK"))))</f>
        <v/>
      </c>
      <c r="K342" s="32" t="n"/>
    </row>
    <row r="343">
      <c r="A343" s="37" t="n"/>
      <c r="B343" s="23" t="n"/>
      <c r="C343" s="27">
        <f>IF($B343="","",IFERROR(VLOOKUP($B343,Premissas!$A$9:$C$108,2,FALSE),"Código não cadastrado"))</f>
        <v/>
      </c>
      <c r="D343" s="24">
        <f>IF($B343="","",IFERROR(VLOOKUP($B343,Premissas!$A$9:$C$108,3,FALSE),""))</f>
        <v/>
      </c>
      <c r="E343" s="38" t="n"/>
      <c r="F343" s="38" t="n"/>
      <c r="G343" s="39">
        <f>IF(OR($E343="",$F343=""),"",$F343-$E343)</f>
        <v/>
      </c>
      <c r="H343" s="30">
        <f>IF(OR($E343="",$F343="",$E343=0),"",IFERROR($G343/$E343,""))</f>
        <v/>
      </c>
      <c r="I343" s="24">
        <f>IF(OR($B343="",$E343="",$F343=""),"",IF(AND($E343=0,$F343=0),"Sem movimento",IF(AND($E343=0,$F343&lt;&gt;0),"Sem base orçada",IF($D343="Despesa",IF($F343&gt;$E343*(1+Premissas!$B$5),"Fora da tolerância",IF($F343&lt;$E343*(1-Premissas!$B$5),"Favorável","Dentro da tolerância")),IF($D343="Receita",IF($F343&lt;$E343*(1-Premissas!$B$5),"Fora da tolerância",IF($F343&gt;$E343*(1+Premissas!$B$5),"Favorável","Dentro da tolerância")),"Verificar cadastro")))))</f>
        <v/>
      </c>
      <c r="J343" s="31">
        <f>IF(AND($A343="",$B343="",$E343="",$F343=""),"",IF(OR($A343="",$B343="",$E343="",$F343=""),"Preenchimento incompleto",IF($C343="Código não cadastrado","Código não cadastrado",IF(COUNTIFS($A$5:$A$504,$A343,$B$5:$B$504,$B343)&gt;1,"Competência e código duplicados","OK"))))</f>
        <v/>
      </c>
      <c r="K343" s="32" t="n"/>
    </row>
    <row r="344">
      <c r="A344" s="37" t="n"/>
      <c r="B344" s="23" t="n"/>
      <c r="C344" s="13">
        <f>IF($B344="","",IFERROR(VLOOKUP($B344,Premissas!$A$9:$C$108,2,FALSE),"Código não cadastrado"))</f>
        <v/>
      </c>
      <c r="D344" s="25">
        <f>IF($B344="","",IFERROR(VLOOKUP($B344,Premissas!$A$9:$C$108,3,FALSE),""))</f>
        <v/>
      </c>
      <c r="E344" s="38" t="n"/>
      <c r="F344" s="38" t="n"/>
      <c r="G344" s="35">
        <f>IF(OR($E344="",$F344=""),"",$F344-$E344)</f>
        <v/>
      </c>
      <c r="H344" s="14">
        <f>IF(OR($E344="",$F344="",$E344=0),"",IFERROR($G344/$E344,""))</f>
        <v/>
      </c>
      <c r="I344" s="25">
        <f>IF(OR($B344="",$E344="",$F344=""),"",IF(AND($E344=0,$F344=0),"Sem movimento",IF(AND($E344=0,$F344&lt;&gt;0),"Sem base orçada",IF($D344="Despesa",IF($F344&gt;$E344*(1+Premissas!$B$5),"Fora da tolerância",IF($F344&lt;$E344*(1-Premissas!$B$5),"Favorável","Dentro da tolerância")),IF($D344="Receita",IF($F344&lt;$E344*(1-Premissas!$B$5),"Fora da tolerância",IF($F344&gt;$E344*(1+Premissas!$B$5),"Favorável","Dentro da tolerância")),"Verificar cadastro")))))</f>
        <v/>
      </c>
      <c r="J344" s="4">
        <f>IF(AND($A344="",$B344="",$E344="",$F344=""),"",IF(OR($A344="",$B344="",$E344="",$F344=""),"Preenchimento incompleto",IF($C344="Código não cadastrado","Código não cadastrado",IF(COUNTIFS($A$5:$A$504,$A344,$B$5:$B$504,$B344)&gt;1,"Competência e código duplicados","OK"))))</f>
        <v/>
      </c>
      <c r="K344" s="32" t="n"/>
    </row>
    <row r="345">
      <c r="A345" s="37" t="n"/>
      <c r="B345" s="23" t="n"/>
      <c r="C345" s="27">
        <f>IF($B345="","",IFERROR(VLOOKUP($B345,Premissas!$A$9:$C$108,2,FALSE),"Código não cadastrado"))</f>
        <v/>
      </c>
      <c r="D345" s="24">
        <f>IF($B345="","",IFERROR(VLOOKUP($B345,Premissas!$A$9:$C$108,3,FALSE),""))</f>
        <v/>
      </c>
      <c r="E345" s="38" t="n"/>
      <c r="F345" s="38" t="n"/>
      <c r="G345" s="39">
        <f>IF(OR($E345="",$F345=""),"",$F345-$E345)</f>
        <v/>
      </c>
      <c r="H345" s="30">
        <f>IF(OR($E345="",$F345="",$E345=0),"",IFERROR($G345/$E345,""))</f>
        <v/>
      </c>
      <c r="I345" s="24">
        <f>IF(OR($B345="",$E345="",$F345=""),"",IF(AND($E345=0,$F345=0),"Sem movimento",IF(AND($E345=0,$F345&lt;&gt;0),"Sem base orçada",IF($D345="Despesa",IF($F345&gt;$E345*(1+Premissas!$B$5),"Fora da tolerância",IF($F345&lt;$E345*(1-Premissas!$B$5),"Favorável","Dentro da tolerância")),IF($D345="Receita",IF($F345&lt;$E345*(1-Premissas!$B$5),"Fora da tolerância",IF($F345&gt;$E345*(1+Premissas!$B$5),"Favorável","Dentro da tolerância")),"Verificar cadastro")))))</f>
        <v/>
      </c>
      <c r="J345" s="31">
        <f>IF(AND($A345="",$B345="",$E345="",$F345=""),"",IF(OR($A345="",$B345="",$E345="",$F345=""),"Preenchimento incompleto",IF($C345="Código não cadastrado","Código não cadastrado",IF(COUNTIFS($A$5:$A$504,$A345,$B$5:$B$504,$B345)&gt;1,"Competência e código duplicados","OK"))))</f>
        <v/>
      </c>
      <c r="K345" s="32" t="n"/>
    </row>
    <row r="346">
      <c r="A346" s="37" t="n"/>
      <c r="B346" s="23" t="n"/>
      <c r="C346" s="13">
        <f>IF($B346="","",IFERROR(VLOOKUP($B346,Premissas!$A$9:$C$108,2,FALSE),"Código não cadastrado"))</f>
        <v/>
      </c>
      <c r="D346" s="25">
        <f>IF($B346="","",IFERROR(VLOOKUP($B346,Premissas!$A$9:$C$108,3,FALSE),""))</f>
        <v/>
      </c>
      <c r="E346" s="38" t="n"/>
      <c r="F346" s="38" t="n"/>
      <c r="G346" s="35">
        <f>IF(OR($E346="",$F346=""),"",$F346-$E346)</f>
        <v/>
      </c>
      <c r="H346" s="14">
        <f>IF(OR($E346="",$F346="",$E346=0),"",IFERROR($G346/$E346,""))</f>
        <v/>
      </c>
      <c r="I346" s="25">
        <f>IF(OR($B346="",$E346="",$F346=""),"",IF(AND($E346=0,$F346=0),"Sem movimento",IF(AND($E346=0,$F346&lt;&gt;0),"Sem base orçada",IF($D346="Despesa",IF($F346&gt;$E346*(1+Premissas!$B$5),"Fora da tolerância",IF($F346&lt;$E346*(1-Premissas!$B$5),"Favorável","Dentro da tolerância")),IF($D346="Receita",IF($F346&lt;$E346*(1-Premissas!$B$5),"Fora da tolerância",IF($F346&gt;$E346*(1+Premissas!$B$5),"Favorável","Dentro da tolerância")),"Verificar cadastro")))))</f>
        <v/>
      </c>
      <c r="J346" s="4">
        <f>IF(AND($A346="",$B346="",$E346="",$F346=""),"",IF(OR($A346="",$B346="",$E346="",$F346=""),"Preenchimento incompleto",IF($C346="Código não cadastrado","Código não cadastrado",IF(COUNTIFS($A$5:$A$504,$A346,$B$5:$B$504,$B346)&gt;1,"Competência e código duplicados","OK"))))</f>
        <v/>
      </c>
      <c r="K346" s="32" t="n"/>
    </row>
    <row r="347">
      <c r="A347" s="37" t="n"/>
      <c r="B347" s="23" t="n"/>
      <c r="C347" s="27">
        <f>IF($B347="","",IFERROR(VLOOKUP($B347,Premissas!$A$9:$C$108,2,FALSE),"Código não cadastrado"))</f>
        <v/>
      </c>
      <c r="D347" s="24">
        <f>IF($B347="","",IFERROR(VLOOKUP($B347,Premissas!$A$9:$C$108,3,FALSE),""))</f>
        <v/>
      </c>
      <c r="E347" s="38" t="n"/>
      <c r="F347" s="38" t="n"/>
      <c r="G347" s="39">
        <f>IF(OR($E347="",$F347=""),"",$F347-$E347)</f>
        <v/>
      </c>
      <c r="H347" s="30">
        <f>IF(OR($E347="",$F347="",$E347=0),"",IFERROR($G347/$E347,""))</f>
        <v/>
      </c>
      <c r="I347" s="24">
        <f>IF(OR($B347="",$E347="",$F347=""),"",IF(AND($E347=0,$F347=0),"Sem movimento",IF(AND($E347=0,$F347&lt;&gt;0),"Sem base orçada",IF($D347="Despesa",IF($F347&gt;$E347*(1+Premissas!$B$5),"Fora da tolerância",IF($F347&lt;$E347*(1-Premissas!$B$5),"Favorável","Dentro da tolerância")),IF($D347="Receita",IF($F347&lt;$E347*(1-Premissas!$B$5),"Fora da tolerância",IF($F347&gt;$E347*(1+Premissas!$B$5),"Favorável","Dentro da tolerância")),"Verificar cadastro")))))</f>
        <v/>
      </c>
      <c r="J347" s="31">
        <f>IF(AND($A347="",$B347="",$E347="",$F347=""),"",IF(OR($A347="",$B347="",$E347="",$F347=""),"Preenchimento incompleto",IF($C347="Código não cadastrado","Código não cadastrado",IF(COUNTIFS($A$5:$A$504,$A347,$B$5:$B$504,$B347)&gt;1,"Competência e código duplicados","OK"))))</f>
        <v/>
      </c>
      <c r="K347" s="32" t="n"/>
    </row>
    <row r="348">
      <c r="A348" s="37" t="n"/>
      <c r="B348" s="23" t="n"/>
      <c r="C348" s="13">
        <f>IF($B348="","",IFERROR(VLOOKUP($B348,Premissas!$A$9:$C$108,2,FALSE),"Código não cadastrado"))</f>
        <v/>
      </c>
      <c r="D348" s="25">
        <f>IF($B348="","",IFERROR(VLOOKUP($B348,Premissas!$A$9:$C$108,3,FALSE),""))</f>
        <v/>
      </c>
      <c r="E348" s="38" t="n"/>
      <c r="F348" s="38" t="n"/>
      <c r="G348" s="35">
        <f>IF(OR($E348="",$F348=""),"",$F348-$E348)</f>
        <v/>
      </c>
      <c r="H348" s="14">
        <f>IF(OR($E348="",$F348="",$E348=0),"",IFERROR($G348/$E348,""))</f>
        <v/>
      </c>
      <c r="I348" s="25">
        <f>IF(OR($B348="",$E348="",$F348=""),"",IF(AND($E348=0,$F348=0),"Sem movimento",IF(AND($E348=0,$F348&lt;&gt;0),"Sem base orçada",IF($D348="Despesa",IF($F348&gt;$E348*(1+Premissas!$B$5),"Fora da tolerância",IF($F348&lt;$E348*(1-Premissas!$B$5),"Favorável","Dentro da tolerância")),IF($D348="Receita",IF($F348&lt;$E348*(1-Premissas!$B$5),"Fora da tolerância",IF($F348&gt;$E348*(1+Premissas!$B$5),"Favorável","Dentro da tolerância")),"Verificar cadastro")))))</f>
        <v/>
      </c>
      <c r="J348" s="4">
        <f>IF(AND($A348="",$B348="",$E348="",$F348=""),"",IF(OR($A348="",$B348="",$E348="",$F348=""),"Preenchimento incompleto",IF($C348="Código não cadastrado","Código não cadastrado",IF(COUNTIFS($A$5:$A$504,$A348,$B$5:$B$504,$B348)&gt;1,"Competência e código duplicados","OK"))))</f>
        <v/>
      </c>
      <c r="K348" s="32" t="n"/>
    </row>
    <row r="349">
      <c r="A349" s="37" t="n"/>
      <c r="B349" s="23" t="n"/>
      <c r="C349" s="27">
        <f>IF($B349="","",IFERROR(VLOOKUP($B349,Premissas!$A$9:$C$108,2,FALSE),"Código não cadastrado"))</f>
        <v/>
      </c>
      <c r="D349" s="24">
        <f>IF($B349="","",IFERROR(VLOOKUP($B349,Premissas!$A$9:$C$108,3,FALSE),""))</f>
        <v/>
      </c>
      <c r="E349" s="38" t="n"/>
      <c r="F349" s="38" t="n"/>
      <c r="G349" s="39">
        <f>IF(OR($E349="",$F349=""),"",$F349-$E349)</f>
        <v/>
      </c>
      <c r="H349" s="30">
        <f>IF(OR($E349="",$F349="",$E349=0),"",IFERROR($G349/$E349,""))</f>
        <v/>
      </c>
      <c r="I349" s="24">
        <f>IF(OR($B349="",$E349="",$F349=""),"",IF(AND($E349=0,$F349=0),"Sem movimento",IF(AND($E349=0,$F349&lt;&gt;0),"Sem base orçada",IF($D349="Despesa",IF($F349&gt;$E349*(1+Premissas!$B$5),"Fora da tolerância",IF($F349&lt;$E349*(1-Premissas!$B$5),"Favorável","Dentro da tolerância")),IF($D349="Receita",IF($F349&lt;$E349*(1-Premissas!$B$5),"Fora da tolerância",IF($F349&gt;$E349*(1+Premissas!$B$5),"Favorável","Dentro da tolerância")),"Verificar cadastro")))))</f>
        <v/>
      </c>
      <c r="J349" s="31">
        <f>IF(AND($A349="",$B349="",$E349="",$F349=""),"",IF(OR($A349="",$B349="",$E349="",$F349=""),"Preenchimento incompleto",IF($C349="Código não cadastrado","Código não cadastrado",IF(COUNTIFS($A$5:$A$504,$A349,$B$5:$B$504,$B349)&gt;1,"Competência e código duplicados","OK"))))</f>
        <v/>
      </c>
      <c r="K349" s="32" t="n"/>
    </row>
    <row r="350">
      <c r="A350" s="37" t="n"/>
      <c r="B350" s="23" t="n"/>
      <c r="C350" s="13">
        <f>IF($B350="","",IFERROR(VLOOKUP($B350,Premissas!$A$9:$C$108,2,FALSE),"Código não cadastrado"))</f>
        <v/>
      </c>
      <c r="D350" s="25">
        <f>IF($B350="","",IFERROR(VLOOKUP($B350,Premissas!$A$9:$C$108,3,FALSE),""))</f>
        <v/>
      </c>
      <c r="E350" s="38" t="n"/>
      <c r="F350" s="38" t="n"/>
      <c r="G350" s="35">
        <f>IF(OR($E350="",$F350=""),"",$F350-$E350)</f>
        <v/>
      </c>
      <c r="H350" s="14">
        <f>IF(OR($E350="",$F350="",$E350=0),"",IFERROR($G350/$E350,""))</f>
        <v/>
      </c>
      <c r="I350" s="25">
        <f>IF(OR($B350="",$E350="",$F350=""),"",IF(AND($E350=0,$F350=0),"Sem movimento",IF(AND($E350=0,$F350&lt;&gt;0),"Sem base orçada",IF($D350="Despesa",IF($F350&gt;$E350*(1+Premissas!$B$5),"Fora da tolerância",IF($F350&lt;$E350*(1-Premissas!$B$5),"Favorável","Dentro da tolerância")),IF($D350="Receita",IF($F350&lt;$E350*(1-Premissas!$B$5),"Fora da tolerância",IF($F350&gt;$E350*(1+Premissas!$B$5),"Favorável","Dentro da tolerância")),"Verificar cadastro")))))</f>
        <v/>
      </c>
      <c r="J350" s="4">
        <f>IF(AND($A350="",$B350="",$E350="",$F350=""),"",IF(OR($A350="",$B350="",$E350="",$F350=""),"Preenchimento incompleto",IF($C350="Código não cadastrado","Código não cadastrado",IF(COUNTIFS($A$5:$A$504,$A350,$B$5:$B$504,$B350)&gt;1,"Competência e código duplicados","OK"))))</f>
        <v/>
      </c>
      <c r="K350" s="32" t="n"/>
    </row>
    <row r="351">
      <c r="A351" s="37" t="n"/>
      <c r="B351" s="23" t="n"/>
      <c r="C351" s="27">
        <f>IF($B351="","",IFERROR(VLOOKUP($B351,Premissas!$A$9:$C$108,2,FALSE),"Código não cadastrado"))</f>
        <v/>
      </c>
      <c r="D351" s="24">
        <f>IF($B351="","",IFERROR(VLOOKUP($B351,Premissas!$A$9:$C$108,3,FALSE),""))</f>
        <v/>
      </c>
      <c r="E351" s="38" t="n"/>
      <c r="F351" s="38" t="n"/>
      <c r="G351" s="39">
        <f>IF(OR($E351="",$F351=""),"",$F351-$E351)</f>
        <v/>
      </c>
      <c r="H351" s="30">
        <f>IF(OR($E351="",$F351="",$E351=0),"",IFERROR($G351/$E351,""))</f>
        <v/>
      </c>
      <c r="I351" s="24">
        <f>IF(OR($B351="",$E351="",$F351=""),"",IF(AND($E351=0,$F351=0),"Sem movimento",IF(AND($E351=0,$F351&lt;&gt;0),"Sem base orçada",IF($D351="Despesa",IF($F351&gt;$E351*(1+Premissas!$B$5),"Fora da tolerância",IF($F351&lt;$E351*(1-Premissas!$B$5),"Favorável","Dentro da tolerância")),IF($D351="Receita",IF($F351&lt;$E351*(1-Premissas!$B$5),"Fora da tolerância",IF($F351&gt;$E351*(1+Premissas!$B$5),"Favorável","Dentro da tolerância")),"Verificar cadastro")))))</f>
        <v/>
      </c>
      <c r="J351" s="31">
        <f>IF(AND($A351="",$B351="",$E351="",$F351=""),"",IF(OR($A351="",$B351="",$E351="",$F351=""),"Preenchimento incompleto",IF($C351="Código não cadastrado","Código não cadastrado",IF(COUNTIFS($A$5:$A$504,$A351,$B$5:$B$504,$B351)&gt;1,"Competência e código duplicados","OK"))))</f>
        <v/>
      </c>
      <c r="K351" s="32" t="n"/>
    </row>
    <row r="352">
      <c r="A352" s="37" t="n"/>
      <c r="B352" s="23" t="n"/>
      <c r="C352" s="13">
        <f>IF($B352="","",IFERROR(VLOOKUP($B352,Premissas!$A$9:$C$108,2,FALSE),"Código não cadastrado"))</f>
        <v/>
      </c>
      <c r="D352" s="25">
        <f>IF($B352="","",IFERROR(VLOOKUP($B352,Premissas!$A$9:$C$108,3,FALSE),""))</f>
        <v/>
      </c>
      <c r="E352" s="38" t="n"/>
      <c r="F352" s="38" t="n"/>
      <c r="G352" s="35">
        <f>IF(OR($E352="",$F352=""),"",$F352-$E352)</f>
        <v/>
      </c>
      <c r="H352" s="14">
        <f>IF(OR($E352="",$F352="",$E352=0),"",IFERROR($G352/$E352,""))</f>
        <v/>
      </c>
      <c r="I352" s="25">
        <f>IF(OR($B352="",$E352="",$F352=""),"",IF(AND($E352=0,$F352=0),"Sem movimento",IF(AND($E352=0,$F352&lt;&gt;0),"Sem base orçada",IF($D352="Despesa",IF($F352&gt;$E352*(1+Premissas!$B$5),"Fora da tolerância",IF($F352&lt;$E352*(1-Premissas!$B$5),"Favorável","Dentro da tolerância")),IF($D352="Receita",IF($F352&lt;$E352*(1-Premissas!$B$5),"Fora da tolerância",IF($F352&gt;$E352*(1+Premissas!$B$5),"Favorável","Dentro da tolerância")),"Verificar cadastro")))))</f>
        <v/>
      </c>
      <c r="J352" s="4">
        <f>IF(AND($A352="",$B352="",$E352="",$F352=""),"",IF(OR($A352="",$B352="",$E352="",$F352=""),"Preenchimento incompleto",IF($C352="Código não cadastrado","Código não cadastrado",IF(COUNTIFS($A$5:$A$504,$A352,$B$5:$B$504,$B352)&gt;1,"Competência e código duplicados","OK"))))</f>
        <v/>
      </c>
      <c r="K352" s="32" t="n"/>
    </row>
    <row r="353">
      <c r="A353" s="37" t="n"/>
      <c r="B353" s="23" t="n"/>
      <c r="C353" s="27">
        <f>IF($B353="","",IFERROR(VLOOKUP($B353,Premissas!$A$9:$C$108,2,FALSE),"Código não cadastrado"))</f>
        <v/>
      </c>
      <c r="D353" s="24">
        <f>IF($B353="","",IFERROR(VLOOKUP($B353,Premissas!$A$9:$C$108,3,FALSE),""))</f>
        <v/>
      </c>
      <c r="E353" s="38" t="n"/>
      <c r="F353" s="38" t="n"/>
      <c r="G353" s="39">
        <f>IF(OR($E353="",$F353=""),"",$F353-$E353)</f>
        <v/>
      </c>
      <c r="H353" s="30">
        <f>IF(OR($E353="",$F353="",$E353=0),"",IFERROR($G353/$E353,""))</f>
        <v/>
      </c>
      <c r="I353" s="24">
        <f>IF(OR($B353="",$E353="",$F353=""),"",IF(AND($E353=0,$F353=0),"Sem movimento",IF(AND($E353=0,$F353&lt;&gt;0),"Sem base orçada",IF($D353="Despesa",IF($F353&gt;$E353*(1+Premissas!$B$5),"Fora da tolerância",IF($F353&lt;$E353*(1-Premissas!$B$5),"Favorável","Dentro da tolerância")),IF($D353="Receita",IF($F353&lt;$E353*(1-Premissas!$B$5),"Fora da tolerância",IF($F353&gt;$E353*(1+Premissas!$B$5),"Favorável","Dentro da tolerância")),"Verificar cadastro")))))</f>
        <v/>
      </c>
      <c r="J353" s="31">
        <f>IF(AND($A353="",$B353="",$E353="",$F353=""),"",IF(OR($A353="",$B353="",$E353="",$F353=""),"Preenchimento incompleto",IF($C353="Código não cadastrado","Código não cadastrado",IF(COUNTIFS($A$5:$A$504,$A353,$B$5:$B$504,$B353)&gt;1,"Competência e código duplicados","OK"))))</f>
        <v/>
      </c>
      <c r="K353" s="32" t="n"/>
    </row>
    <row r="354">
      <c r="A354" s="37" t="n"/>
      <c r="B354" s="23" t="n"/>
      <c r="C354" s="13">
        <f>IF($B354="","",IFERROR(VLOOKUP($B354,Premissas!$A$9:$C$108,2,FALSE),"Código não cadastrado"))</f>
        <v/>
      </c>
      <c r="D354" s="25">
        <f>IF($B354="","",IFERROR(VLOOKUP($B354,Premissas!$A$9:$C$108,3,FALSE),""))</f>
        <v/>
      </c>
      <c r="E354" s="38" t="n"/>
      <c r="F354" s="38" t="n"/>
      <c r="G354" s="35">
        <f>IF(OR($E354="",$F354=""),"",$F354-$E354)</f>
        <v/>
      </c>
      <c r="H354" s="14">
        <f>IF(OR($E354="",$F354="",$E354=0),"",IFERROR($G354/$E354,""))</f>
        <v/>
      </c>
      <c r="I354" s="25">
        <f>IF(OR($B354="",$E354="",$F354=""),"",IF(AND($E354=0,$F354=0),"Sem movimento",IF(AND($E354=0,$F354&lt;&gt;0),"Sem base orçada",IF($D354="Despesa",IF($F354&gt;$E354*(1+Premissas!$B$5),"Fora da tolerância",IF($F354&lt;$E354*(1-Premissas!$B$5),"Favorável","Dentro da tolerância")),IF($D354="Receita",IF($F354&lt;$E354*(1-Premissas!$B$5),"Fora da tolerância",IF($F354&gt;$E354*(1+Premissas!$B$5),"Favorável","Dentro da tolerância")),"Verificar cadastro")))))</f>
        <v/>
      </c>
      <c r="J354" s="4">
        <f>IF(AND($A354="",$B354="",$E354="",$F354=""),"",IF(OR($A354="",$B354="",$E354="",$F354=""),"Preenchimento incompleto",IF($C354="Código não cadastrado","Código não cadastrado",IF(COUNTIFS($A$5:$A$504,$A354,$B$5:$B$504,$B354)&gt;1,"Competência e código duplicados","OK"))))</f>
        <v/>
      </c>
      <c r="K354" s="32" t="n"/>
    </row>
    <row r="355">
      <c r="A355" s="37" t="n"/>
      <c r="B355" s="23" t="n"/>
      <c r="C355" s="27">
        <f>IF($B355="","",IFERROR(VLOOKUP($B355,Premissas!$A$9:$C$108,2,FALSE),"Código não cadastrado"))</f>
        <v/>
      </c>
      <c r="D355" s="24">
        <f>IF($B355="","",IFERROR(VLOOKUP($B355,Premissas!$A$9:$C$108,3,FALSE),""))</f>
        <v/>
      </c>
      <c r="E355" s="38" t="n"/>
      <c r="F355" s="38" t="n"/>
      <c r="G355" s="39">
        <f>IF(OR($E355="",$F355=""),"",$F355-$E355)</f>
        <v/>
      </c>
      <c r="H355" s="30">
        <f>IF(OR($E355="",$F355="",$E355=0),"",IFERROR($G355/$E355,""))</f>
        <v/>
      </c>
      <c r="I355" s="24">
        <f>IF(OR($B355="",$E355="",$F355=""),"",IF(AND($E355=0,$F355=0),"Sem movimento",IF(AND($E355=0,$F355&lt;&gt;0),"Sem base orçada",IF($D355="Despesa",IF($F355&gt;$E355*(1+Premissas!$B$5),"Fora da tolerância",IF($F355&lt;$E355*(1-Premissas!$B$5),"Favorável","Dentro da tolerância")),IF($D355="Receita",IF($F355&lt;$E355*(1-Premissas!$B$5),"Fora da tolerância",IF($F355&gt;$E355*(1+Premissas!$B$5),"Favorável","Dentro da tolerância")),"Verificar cadastro")))))</f>
        <v/>
      </c>
      <c r="J355" s="31">
        <f>IF(AND($A355="",$B355="",$E355="",$F355=""),"",IF(OR($A355="",$B355="",$E355="",$F355=""),"Preenchimento incompleto",IF($C355="Código não cadastrado","Código não cadastrado",IF(COUNTIFS($A$5:$A$504,$A355,$B$5:$B$504,$B355)&gt;1,"Competência e código duplicados","OK"))))</f>
        <v/>
      </c>
      <c r="K355" s="32" t="n"/>
    </row>
    <row r="356">
      <c r="A356" s="37" t="n"/>
      <c r="B356" s="23" t="n"/>
      <c r="C356" s="13">
        <f>IF($B356="","",IFERROR(VLOOKUP($B356,Premissas!$A$9:$C$108,2,FALSE),"Código não cadastrado"))</f>
        <v/>
      </c>
      <c r="D356" s="25">
        <f>IF($B356="","",IFERROR(VLOOKUP($B356,Premissas!$A$9:$C$108,3,FALSE),""))</f>
        <v/>
      </c>
      <c r="E356" s="38" t="n"/>
      <c r="F356" s="38" t="n"/>
      <c r="G356" s="35">
        <f>IF(OR($E356="",$F356=""),"",$F356-$E356)</f>
        <v/>
      </c>
      <c r="H356" s="14">
        <f>IF(OR($E356="",$F356="",$E356=0),"",IFERROR($G356/$E356,""))</f>
        <v/>
      </c>
      <c r="I356" s="25">
        <f>IF(OR($B356="",$E356="",$F356=""),"",IF(AND($E356=0,$F356=0),"Sem movimento",IF(AND($E356=0,$F356&lt;&gt;0),"Sem base orçada",IF($D356="Despesa",IF($F356&gt;$E356*(1+Premissas!$B$5),"Fora da tolerância",IF($F356&lt;$E356*(1-Premissas!$B$5),"Favorável","Dentro da tolerância")),IF($D356="Receita",IF($F356&lt;$E356*(1-Premissas!$B$5),"Fora da tolerância",IF($F356&gt;$E356*(1+Premissas!$B$5),"Favorável","Dentro da tolerância")),"Verificar cadastro")))))</f>
        <v/>
      </c>
      <c r="J356" s="4">
        <f>IF(AND($A356="",$B356="",$E356="",$F356=""),"",IF(OR($A356="",$B356="",$E356="",$F356=""),"Preenchimento incompleto",IF($C356="Código não cadastrado","Código não cadastrado",IF(COUNTIFS($A$5:$A$504,$A356,$B$5:$B$504,$B356)&gt;1,"Competência e código duplicados","OK"))))</f>
        <v/>
      </c>
      <c r="K356" s="32" t="n"/>
    </row>
    <row r="357">
      <c r="A357" s="37" t="n"/>
      <c r="B357" s="23" t="n"/>
      <c r="C357" s="27">
        <f>IF($B357="","",IFERROR(VLOOKUP($B357,Premissas!$A$9:$C$108,2,FALSE),"Código não cadastrado"))</f>
        <v/>
      </c>
      <c r="D357" s="24">
        <f>IF($B357="","",IFERROR(VLOOKUP($B357,Premissas!$A$9:$C$108,3,FALSE),""))</f>
        <v/>
      </c>
      <c r="E357" s="38" t="n"/>
      <c r="F357" s="38" t="n"/>
      <c r="G357" s="39">
        <f>IF(OR($E357="",$F357=""),"",$F357-$E357)</f>
        <v/>
      </c>
      <c r="H357" s="30">
        <f>IF(OR($E357="",$F357="",$E357=0),"",IFERROR($G357/$E357,""))</f>
        <v/>
      </c>
      <c r="I357" s="24">
        <f>IF(OR($B357="",$E357="",$F357=""),"",IF(AND($E357=0,$F357=0),"Sem movimento",IF(AND($E357=0,$F357&lt;&gt;0),"Sem base orçada",IF($D357="Despesa",IF($F357&gt;$E357*(1+Premissas!$B$5),"Fora da tolerância",IF($F357&lt;$E357*(1-Premissas!$B$5),"Favorável","Dentro da tolerância")),IF($D357="Receita",IF($F357&lt;$E357*(1-Premissas!$B$5),"Fora da tolerância",IF($F357&gt;$E357*(1+Premissas!$B$5),"Favorável","Dentro da tolerância")),"Verificar cadastro")))))</f>
        <v/>
      </c>
      <c r="J357" s="31">
        <f>IF(AND($A357="",$B357="",$E357="",$F357=""),"",IF(OR($A357="",$B357="",$E357="",$F357=""),"Preenchimento incompleto",IF($C357="Código não cadastrado","Código não cadastrado",IF(COUNTIFS($A$5:$A$504,$A357,$B$5:$B$504,$B357)&gt;1,"Competência e código duplicados","OK"))))</f>
        <v/>
      </c>
      <c r="K357" s="32" t="n"/>
    </row>
    <row r="358">
      <c r="A358" s="37" t="n"/>
      <c r="B358" s="23" t="n"/>
      <c r="C358" s="13">
        <f>IF($B358="","",IFERROR(VLOOKUP($B358,Premissas!$A$9:$C$108,2,FALSE),"Código não cadastrado"))</f>
        <v/>
      </c>
      <c r="D358" s="25">
        <f>IF($B358="","",IFERROR(VLOOKUP($B358,Premissas!$A$9:$C$108,3,FALSE),""))</f>
        <v/>
      </c>
      <c r="E358" s="38" t="n"/>
      <c r="F358" s="38" t="n"/>
      <c r="G358" s="35">
        <f>IF(OR($E358="",$F358=""),"",$F358-$E358)</f>
        <v/>
      </c>
      <c r="H358" s="14">
        <f>IF(OR($E358="",$F358="",$E358=0),"",IFERROR($G358/$E358,""))</f>
        <v/>
      </c>
      <c r="I358" s="25">
        <f>IF(OR($B358="",$E358="",$F358=""),"",IF(AND($E358=0,$F358=0),"Sem movimento",IF(AND($E358=0,$F358&lt;&gt;0),"Sem base orçada",IF($D358="Despesa",IF($F358&gt;$E358*(1+Premissas!$B$5),"Fora da tolerância",IF($F358&lt;$E358*(1-Premissas!$B$5),"Favorável","Dentro da tolerância")),IF($D358="Receita",IF($F358&lt;$E358*(1-Premissas!$B$5),"Fora da tolerância",IF($F358&gt;$E358*(1+Premissas!$B$5),"Favorável","Dentro da tolerância")),"Verificar cadastro")))))</f>
        <v/>
      </c>
      <c r="J358" s="4">
        <f>IF(AND($A358="",$B358="",$E358="",$F358=""),"",IF(OR($A358="",$B358="",$E358="",$F358=""),"Preenchimento incompleto",IF($C358="Código não cadastrado","Código não cadastrado",IF(COUNTIFS($A$5:$A$504,$A358,$B$5:$B$504,$B358)&gt;1,"Competência e código duplicados","OK"))))</f>
        <v/>
      </c>
      <c r="K358" s="32" t="n"/>
    </row>
    <row r="359">
      <c r="A359" s="37" t="n"/>
      <c r="B359" s="23" t="n"/>
      <c r="C359" s="27">
        <f>IF($B359="","",IFERROR(VLOOKUP($B359,Premissas!$A$9:$C$108,2,FALSE),"Código não cadastrado"))</f>
        <v/>
      </c>
      <c r="D359" s="24">
        <f>IF($B359="","",IFERROR(VLOOKUP($B359,Premissas!$A$9:$C$108,3,FALSE),""))</f>
        <v/>
      </c>
      <c r="E359" s="38" t="n"/>
      <c r="F359" s="38" t="n"/>
      <c r="G359" s="39">
        <f>IF(OR($E359="",$F359=""),"",$F359-$E359)</f>
        <v/>
      </c>
      <c r="H359" s="30">
        <f>IF(OR($E359="",$F359="",$E359=0),"",IFERROR($G359/$E359,""))</f>
        <v/>
      </c>
      <c r="I359" s="24">
        <f>IF(OR($B359="",$E359="",$F359=""),"",IF(AND($E359=0,$F359=0),"Sem movimento",IF(AND($E359=0,$F359&lt;&gt;0),"Sem base orçada",IF($D359="Despesa",IF($F359&gt;$E359*(1+Premissas!$B$5),"Fora da tolerância",IF($F359&lt;$E359*(1-Premissas!$B$5),"Favorável","Dentro da tolerância")),IF($D359="Receita",IF($F359&lt;$E359*(1-Premissas!$B$5),"Fora da tolerância",IF($F359&gt;$E359*(1+Premissas!$B$5),"Favorável","Dentro da tolerância")),"Verificar cadastro")))))</f>
        <v/>
      </c>
      <c r="J359" s="31">
        <f>IF(AND($A359="",$B359="",$E359="",$F359=""),"",IF(OR($A359="",$B359="",$E359="",$F359=""),"Preenchimento incompleto",IF($C359="Código não cadastrado","Código não cadastrado",IF(COUNTIFS($A$5:$A$504,$A359,$B$5:$B$504,$B359)&gt;1,"Competência e código duplicados","OK"))))</f>
        <v/>
      </c>
      <c r="K359" s="32" t="n"/>
    </row>
    <row r="360">
      <c r="A360" s="37" t="n"/>
      <c r="B360" s="23" t="n"/>
      <c r="C360" s="13">
        <f>IF($B360="","",IFERROR(VLOOKUP($B360,Premissas!$A$9:$C$108,2,FALSE),"Código não cadastrado"))</f>
        <v/>
      </c>
      <c r="D360" s="25">
        <f>IF($B360="","",IFERROR(VLOOKUP($B360,Premissas!$A$9:$C$108,3,FALSE),""))</f>
        <v/>
      </c>
      <c r="E360" s="38" t="n"/>
      <c r="F360" s="38" t="n"/>
      <c r="G360" s="35">
        <f>IF(OR($E360="",$F360=""),"",$F360-$E360)</f>
        <v/>
      </c>
      <c r="H360" s="14">
        <f>IF(OR($E360="",$F360="",$E360=0),"",IFERROR($G360/$E360,""))</f>
        <v/>
      </c>
      <c r="I360" s="25">
        <f>IF(OR($B360="",$E360="",$F360=""),"",IF(AND($E360=0,$F360=0),"Sem movimento",IF(AND($E360=0,$F360&lt;&gt;0),"Sem base orçada",IF($D360="Despesa",IF($F360&gt;$E360*(1+Premissas!$B$5),"Fora da tolerância",IF($F360&lt;$E360*(1-Premissas!$B$5),"Favorável","Dentro da tolerância")),IF($D360="Receita",IF($F360&lt;$E360*(1-Premissas!$B$5),"Fora da tolerância",IF($F360&gt;$E360*(1+Premissas!$B$5),"Favorável","Dentro da tolerância")),"Verificar cadastro")))))</f>
        <v/>
      </c>
      <c r="J360" s="4">
        <f>IF(AND($A360="",$B360="",$E360="",$F360=""),"",IF(OR($A360="",$B360="",$E360="",$F360=""),"Preenchimento incompleto",IF($C360="Código não cadastrado","Código não cadastrado",IF(COUNTIFS($A$5:$A$504,$A360,$B$5:$B$504,$B360)&gt;1,"Competência e código duplicados","OK"))))</f>
        <v/>
      </c>
      <c r="K360" s="32" t="n"/>
    </row>
    <row r="361">
      <c r="A361" s="37" t="n"/>
      <c r="B361" s="23" t="n"/>
      <c r="C361" s="27">
        <f>IF($B361="","",IFERROR(VLOOKUP($B361,Premissas!$A$9:$C$108,2,FALSE),"Código não cadastrado"))</f>
        <v/>
      </c>
      <c r="D361" s="24">
        <f>IF($B361="","",IFERROR(VLOOKUP($B361,Premissas!$A$9:$C$108,3,FALSE),""))</f>
        <v/>
      </c>
      <c r="E361" s="38" t="n"/>
      <c r="F361" s="38" t="n"/>
      <c r="G361" s="39">
        <f>IF(OR($E361="",$F361=""),"",$F361-$E361)</f>
        <v/>
      </c>
      <c r="H361" s="30">
        <f>IF(OR($E361="",$F361="",$E361=0),"",IFERROR($G361/$E361,""))</f>
        <v/>
      </c>
      <c r="I361" s="24">
        <f>IF(OR($B361="",$E361="",$F361=""),"",IF(AND($E361=0,$F361=0),"Sem movimento",IF(AND($E361=0,$F361&lt;&gt;0),"Sem base orçada",IF($D361="Despesa",IF($F361&gt;$E361*(1+Premissas!$B$5),"Fora da tolerância",IF($F361&lt;$E361*(1-Premissas!$B$5),"Favorável","Dentro da tolerância")),IF($D361="Receita",IF($F361&lt;$E361*(1-Premissas!$B$5),"Fora da tolerância",IF($F361&gt;$E361*(1+Premissas!$B$5),"Favorável","Dentro da tolerância")),"Verificar cadastro")))))</f>
        <v/>
      </c>
      <c r="J361" s="31">
        <f>IF(AND($A361="",$B361="",$E361="",$F361=""),"",IF(OR($A361="",$B361="",$E361="",$F361=""),"Preenchimento incompleto",IF($C361="Código não cadastrado","Código não cadastrado",IF(COUNTIFS($A$5:$A$504,$A361,$B$5:$B$504,$B361)&gt;1,"Competência e código duplicados","OK"))))</f>
        <v/>
      </c>
      <c r="K361" s="32" t="n"/>
    </row>
    <row r="362">
      <c r="A362" s="37" t="n"/>
      <c r="B362" s="23" t="n"/>
      <c r="C362" s="13">
        <f>IF($B362="","",IFERROR(VLOOKUP($B362,Premissas!$A$9:$C$108,2,FALSE),"Código não cadastrado"))</f>
        <v/>
      </c>
      <c r="D362" s="25">
        <f>IF($B362="","",IFERROR(VLOOKUP($B362,Premissas!$A$9:$C$108,3,FALSE),""))</f>
        <v/>
      </c>
      <c r="E362" s="38" t="n"/>
      <c r="F362" s="38" t="n"/>
      <c r="G362" s="35">
        <f>IF(OR($E362="",$F362=""),"",$F362-$E362)</f>
        <v/>
      </c>
      <c r="H362" s="14">
        <f>IF(OR($E362="",$F362="",$E362=0),"",IFERROR($G362/$E362,""))</f>
        <v/>
      </c>
      <c r="I362" s="25">
        <f>IF(OR($B362="",$E362="",$F362=""),"",IF(AND($E362=0,$F362=0),"Sem movimento",IF(AND($E362=0,$F362&lt;&gt;0),"Sem base orçada",IF($D362="Despesa",IF($F362&gt;$E362*(1+Premissas!$B$5),"Fora da tolerância",IF($F362&lt;$E362*(1-Premissas!$B$5),"Favorável","Dentro da tolerância")),IF($D362="Receita",IF($F362&lt;$E362*(1-Premissas!$B$5),"Fora da tolerância",IF($F362&gt;$E362*(1+Premissas!$B$5),"Favorável","Dentro da tolerância")),"Verificar cadastro")))))</f>
        <v/>
      </c>
      <c r="J362" s="4">
        <f>IF(AND($A362="",$B362="",$E362="",$F362=""),"",IF(OR($A362="",$B362="",$E362="",$F362=""),"Preenchimento incompleto",IF($C362="Código não cadastrado","Código não cadastrado",IF(COUNTIFS($A$5:$A$504,$A362,$B$5:$B$504,$B362)&gt;1,"Competência e código duplicados","OK"))))</f>
        <v/>
      </c>
      <c r="K362" s="32" t="n"/>
    </row>
    <row r="363">
      <c r="A363" s="37" t="n"/>
      <c r="B363" s="23" t="n"/>
      <c r="C363" s="27">
        <f>IF($B363="","",IFERROR(VLOOKUP($B363,Premissas!$A$9:$C$108,2,FALSE),"Código não cadastrado"))</f>
        <v/>
      </c>
      <c r="D363" s="24">
        <f>IF($B363="","",IFERROR(VLOOKUP($B363,Premissas!$A$9:$C$108,3,FALSE),""))</f>
        <v/>
      </c>
      <c r="E363" s="38" t="n"/>
      <c r="F363" s="38" t="n"/>
      <c r="G363" s="39">
        <f>IF(OR($E363="",$F363=""),"",$F363-$E363)</f>
        <v/>
      </c>
      <c r="H363" s="30">
        <f>IF(OR($E363="",$F363="",$E363=0),"",IFERROR($G363/$E363,""))</f>
        <v/>
      </c>
      <c r="I363" s="24">
        <f>IF(OR($B363="",$E363="",$F363=""),"",IF(AND($E363=0,$F363=0),"Sem movimento",IF(AND($E363=0,$F363&lt;&gt;0),"Sem base orçada",IF($D363="Despesa",IF($F363&gt;$E363*(1+Premissas!$B$5),"Fora da tolerância",IF($F363&lt;$E363*(1-Premissas!$B$5),"Favorável","Dentro da tolerância")),IF($D363="Receita",IF($F363&lt;$E363*(1-Premissas!$B$5),"Fora da tolerância",IF($F363&gt;$E363*(1+Premissas!$B$5),"Favorável","Dentro da tolerância")),"Verificar cadastro")))))</f>
        <v/>
      </c>
      <c r="J363" s="31">
        <f>IF(AND($A363="",$B363="",$E363="",$F363=""),"",IF(OR($A363="",$B363="",$E363="",$F363=""),"Preenchimento incompleto",IF($C363="Código não cadastrado","Código não cadastrado",IF(COUNTIFS($A$5:$A$504,$A363,$B$5:$B$504,$B363)&gt;1,"Competência e código duplicados","OK"))))</f>
        <v/>
      </c>
      <c r="K363" s="32" t="n"/>
    </row>
    <row r="364">
      <c r="A364" s="37" t="n"/>
      <c r="B364" s="23" t="n"/>
      <c r="C364" s="13">
        <f>IF($B364="","",IFERROR(VLOOKUP($B364,Premissas!$A$9:$C$108,2,FALSE),"Código não cadastrado"))</f>
        <v/>
      </c>
      <c r="D364" s="25">
        <f>IF($B364="","",IFERROR(VLOOKUP($B364,Premissas!$A$9:$C$108,3,FALSE),""))</f>
        <v/>
      </c>
      <c r="E364" s="38" t="n"/>
      <c r="F364" s="38" t="n"/>
      <c r="G364" s="35">
        <f>IF(OR($E364="",$F364=""),"",$F364-$E364)</f>
        <v/>
      </c>
      <c r="H364" s="14">
        <f>IF(OR($E364="",$F364="",$E364=0),"",IFERROR($G364/$E364,""))</f>
        <v/>
      </c>
      <c r="I364" s="25">
        <f>IF(OR($B364="",$E364="",$F364=""),"",IF(AND($E364=0,$F364=0),"Sem movimento",IF(AND($E364=0,$F364&lt;&gt;0),"Sem base orçada",IF($D364="Despesa",IF($F364&gt;$E364*(1+Premissas!$B$5),"Fora da tolerância",IF($F364&lt;$E364*(1-Premissas!$B$5),"Favorável","Dentro da tolerância")),IF($D364="Receita",IF($F364&lt;$E364*(1-Premissas!$B$5),"Fora da tolerância",IF($F364&gt;$E364*(1+Premissas!$B$5),"Favorável","Dentro da tolerância")),"Verificar cadastro")))))</f>
        <v/>
      </c>
      <c r="J364" s="4">
        <f>IF(AND($A364="",$B364="",$E364="",$F364=""),"",IF(OR($A364="",$B364="",$E364="",$F364=""),"Preenchimento incompleto",IF($C364="Código não cadastrado","Código não cadastrado",IF(COUNTIFS($A$5:$A$504,$A364,$B$5:$B$504,$B364)&gt;1,"Competência e código duplicados","OK"))))</f>
        <v/>
      </c>
      <c r="K364" s="32" t="n"/>
    </row>
    <row r="365">
      <c r="A365" s="37" t="n"/>
      <c r="B365" s="23" t="n"/>
      <c r="C365" s="27">
        <f>IF($B365="","",IFERROR(VLOOKUP($B365,Premissas!$A$9:$C$108,2,FALSE),"Código não cadastrado"))</f>
        <v/>
      </c>
      <c r="D365" s="24">
        <f>IF($B365="","",IFERROR(VLOOKUP($B365,Premissas!$A$9:$C$108,3,FALSE),""))</f>
        <v/>
      </c>
      <c r="E365" s="38" t="n"/>
      <c r="F365" s="38" t="n"/>
      <c r="G365" s="39">
        <f>IF(OR($E365="",$F365=""),"",$F365-$E365)</f>
        <v/>
      </c>
      <c r="H365" s="30">
        <f>IF(OR($E365="",$F365="",$E365=0),"",IFERROR($G365/$E365,""))</f>
        <v/>
      </c>
      <c r="I365" s="24">
        <f>IF(OR($B365="",$E365="",$F365=""),"",IF(AND($E365=0,$F365=0),"Sem movimento",IF(AND($E365=0,$F365&lt;&gt;0),"Sem base orçada",IF($D365="Despesa",IF($F365&gt;$E365*(1+Premissas!$B$5),"Fora da tolerância",IF($F365&lt;$E365*(1-Premissas!$B$5),"Favorável","Dentro da tolerância")),IF($D365="Receita",IF($F365&lt;$E365*(1-Premissas!$B$5),"Fora da tolerância",IF($F365&gt;$E365*(1+Premissas!$B$5),"Favorável","Dentro da tolerância")),"Verificar cadastro")))))</f>
        <v/>
      </c>
      <c r="J365" s="31">
        <f>IF(AND($A365="",$B365="",$E365="",$F365=""),"",IF(OR($A365="",$B365="",$E365="",$F365=""),"Preenchimento incompleto",IF($C365="Código não cadastrado","Código não cadastrado",IF(COUNTIFS($A$5:$A$504,$A365,$B$5:$B$504,$B365)&gt;1,"Competência e código duplicados","OK"))))</f>
        <v/>
      </c>
      <c r="K365" s="32" t="n"/>
    </row>
    <row r="366">
      <c r="A366" s="37" t="n"/>
      <c r="B366" s="23" t="n"/>
      <c r="C366" s="13">
        <f>IF($B366="","",IFERROR(VLOOKUP($B366,Premissas!$A$9:$C$108,2,FALSE),"Código não cadastrado"))</f>
        <v/>
      </c>
      <c r="D366" s="25">
        <f>IF($B366="","",IFERROR(VLOOKUP($B366,Premissas!$A$9:$C$108,3,FALSE),""))</f>
        <v/>
      </c>
      <c r="E366" s="38" t="n"/>
      <c r="F366" s="38" t="n"/>
      <c r="G366" s="35">
        <f>IF(OR($E366="",$F366=""),"",$F366-$E366)</f>
        <v/>
      </c>
      <c r="H366" s="14">
        <f>IF(OR($E366="",$F366="",$E366=0),"",IFERROR($G366/$E366,""))</f>
        <v/>
      </c>
      <c r="I366" s="25">
        <f>IF(OR($B366="",$E366="",$F366=""),"",IF(AND($E366=0,$F366=0),"Sem movimento",IF(AND($E366=0,$F366&lt;&gt;0),"Sem base orçada",IF($D366="Despesa",IF($F366&gt;$E366*(1+Premissas!$B$5),"Fora da tolerância",IF($F366&lt;$E366*(1-Premissas!$B$5),"Favorável","Dentro da tolerância")),IF($D366="Receita",IF($F366&lt;$E366*(1-Premissas!$B$5),"Fora da tolerância",IF($F366&gt;$E366*(1+Premissas!$B$5),"Favorável","Dentro da tolerância")),"Verificar cadastro")))))</f>
        <v/>
      </c>
      <c r="J366" s="4">
        <f>IF(AND($A366="",$B366="",$E366="",$F366=""),"",IF(OR($A366="",$B366="",$E366="",$F366=""),"Preenchimento incompleto",IF($C366="Código não cadastrado","Código não cadastrado",IF(COUNTIFS($A$5:$A$504,$A366,$B$5:$B$504,$B366)&gt;1,"Competência e código duplicados","OK"))))</f>
        <v/>
      </c>
      <c r="K366" s="32" t="n"/>
    </row>
    <row r="367">
      <c r="A367" s="37" t="n"/>
      <c r="B367" s="23" t="n"/>
      <c r="C367" s="27">
        <f>IF($B367="","",IFERROR(VLOOKUP($B367,Premissas!$A$9:$C$108,2,FALSE),"Código não cadastrado"))</f>
        <v/>
      </c>
      <c r="D367" s="24">
        <f>IF($B367="","",IFERROR(VLOOKUP($B367,Premissas!$A$9:$C$108,3,FALSE),""))</f>
        <v/>
      </c>
      <c r="E367" s="38" t="n"/>
      <c r="F367" s="38" t="n"/>
      <c r="G367" s="39">
        <f>IF(OR($E367="",$F367=""),"",$F367-$E367)</f>
        <v/>
      </c>
      <c r="H367" s="30">
        <f>IF(OR($E367="",$F367="",$E367=0),"",IFERROR($G367/$E367,""))</f>
        <v/>
      </c>
      <c r="I367" s="24">
        <f>IF(OR($B367="",$E367="",$F367=""),"",IF(AND($E367=0,$F367=0),"Sem movimento",IF(AND($E367=0,$F367&lt;&gt;0),"Sem base orçada",IF($D367="Despesa",IF($F367&gt;$E367*(1+Premissas!$B$5),"Fora da tolerância",IF($F367&lt;$E367*(1-Premissas!$B$5),"Favorável","Dentro da tolerância")),IF($D367="Receita",IF($F367&lt;$E367*(1-Premissas!$B$5),"Fora da tolerância",IF($F367&gt;$E367*(1+Premissas!$B$5),"Favorável","Dentro da tolerância")),"Verificar cadastro")))))</f>
        <v/>
      </c>
      <c r="J367" s="31">
        <f>IF(AND($A367="",$B367="",$E367="",$F367=""),"",IF(OR($A367="",$B367="",$E367="",$F367=""),"Preenchimento incompleto",IF($C367="Código não cadastrado","Código não cadastrado",IF(COUNTIFS($A$5:$A$504,$A367,$B$5:$B$504,$B367)&gt;1,"Competência e código duplicados","OK"))))</f>
        <v/>
      </c>
      <c r="K367" s="32" t="n"/>
    </row>
    <row r="368">
      <c r="A368" s="37" t="n"/>
      <c r="B368" s="23" t="n"/>
      <c r="C368" s="13">
        <f>IF($B368="","",IFERROR(VLOOKUP($B368,Premissas!$A$9:$C$108,2,FALSE),"Código não cadastrado"))</f>
        <v/>
      </c>
      <c r="D368" s="25">
        <f>IF($B368="","",IFERROR(VLOOKUP($B368,Premissas!$A$9:$C$108,3,FALSE),""))</f>
        <v/>
      </c>
      <c r="E368" s="38" t="n"/>
      <c r="F368" s="38" t="n"/>
      <c r="G368" s="35">
        <f>IF(OR($E368="",$F368=""),"",$F368-$E368)</f>
        <v/>
      </c>
      <c r="H368" s="14">
        <f>IF(OR($E368="",$F368="",$E368=0),"",IFERROR($G368/$E368,""))</f>
        <v/>
      </c>
      <c r="I368" s="25">
        <f>IF(OR($B368="",$E368="",$F368=""),"",IF(AND($E368=0,$F368=0),"Sem movimento",IF(AND($E368=0,$F368&lt;&gt;0),"Sem base orçada",IF($D368="Despesa",IF($F368&gt;$E368*(1+Premissas!$B$5),"Fora da tolerância",IF($F368&lt;$E368*(1-Premissas!$B$5),"Favorável","Dentro da tolerância")),IF($D368="Receita",IF($F368&lt;$E368*(1-Premissas!$B$5),"Fora da tolerância",IF($F368&gt;$E368*(1+Premissas!$B$5),"Favorável","Dentro da tolerância")),"Verificar cadastro")))))</f>
        <v/>
      </c>
      <c r="J368" s="4">
        <f>IF(AND($A368="",$B368="",$E368="",$F368=""),"",IF(OR($A368="",$B368="",$E368="",$F368=""),"Preenchimento incompleto",IF($C368="Código não cadastrado","Código não cadastrado",IF(COUNTIFS($A$5:$A$504,$A368,$B$5:$B$504,$B368)&gt;1,"Competência e código duplicados","OK"))))</f>
        <v/>
      </c>
      <c r="K368" s="32" t="n"/>
    </row>
    <row r="369">
      <c r="A369" s="37" t="n"/>
      <c r="B369" s="23" t="n"/>
      <c r="C369" s="27">
        <f>IF($B369="","",IFERROR(VLOOKUP($B369,Premissas!$A$9:$C$108,2,FALSE),"Código não cadastrado"))</f>
        <v/>
      </c>
      <c r="D369" s="24">
        <f>IF($B369="","",IFERROR(VLOOKUP($B369,Premissas!$A$9:$C$108,3,FALSE),""))</f>
        <v/>
      </c>
      <c r="E369" s="38" t="n"/>
      <c r="F369" s="38" t="n"/>
      <c r="G369" s="39">
        <f>IF(OR($E369="",$F369=""),"",$F369-$E369)</f>
        <v/>
      </c>
      <c r="H369" s="30">
        <f>IF(OR($E369="",$F369="",$E369=0),"",IFERROR($G369/$E369,""))</f>
        <v/>
      </c>
      <c r="I369" s="24">
        <f>IF(OR($B369="",$E369="",$F369=""),"",IF(AND($E369=0,$F369=0),"Sem movimento",IF(AND($E369=0,$F369&lt;&gt;0),"Sem base orçada",IF($D369="Despesa",IF($F369&gt;$E369*(1+Premissas!$B$5),"Fora da tolerância",IF($F369&lt;$E369*(1-Premissas!$B$5),"Favorável","Dentro da tolerância")),IF($D369="Receita",IF($F369&lt;$E369*(1-Premissas!$B$5),"Fora da tolerância",IF($F369&gt;$E369*(1+Premissas!$B$5),"Favorável","Dentro da tolerância")),"Verificar cadastro")))))</f>
        <v/>
      </c>
      <c r="J369" s="31">
        <f>IF(AND($A369="",$B369="",$E369="",$F369=""),"",IF(OR($A369="",$B369="",$E369="",$F369=""),"Preenchimento incompleto",IF($C369="Código não cadastrado","Código não cadastrado",IF(COUNTIFS($A$5:$A$504,$A369,$B$5:$B$504,$B369)&gt;1,"Competência e código duplicados","OK"))))</f>
        <v/>
      </c>
      <c r="K369" s="32" t="n"/>
    </row>
    <row r="370">
      <c r="A370" s="37" t="n"/>
      <c r="B370" s="23" t="n"/>
      <c r="C370" s="13">
        <f>IF($B370="","",IFERROR(VLOOKUP($B370,Premissas!$A$9:$C$108,2,FALSE),"Código não cadastrado"))</f>
        <v/>
      </c>
      <c r="D370" s="25">
        <f>IF($B370="","",IFERROR(VLOOKUP($B370,Premissas!$A$9:$C$108,3,FALSE),""))</f>
        <v/>
      </c>
      <c r="E370" s="38" t="n"/>
      <c r="F370" s="38" t="n"/>
      <c r="G370" s="35">
        <f>IF(OR($E370="",$F370=""),"",$F370-$E370)</f>
        <v/>
      </c>
      <c r="H370" s="14">
        <f>IF(OR($E370="",$F370="",$E370=0),"",IFERROR($G370/$E370,""))</f>
        <v/>
      </c>
      <c r="I370" s="25">
        <f>IF(OR($B370="",$E370="",$F370=""),"",IF(AND($E370=0,$F370=0),"Sem movimento",IF(AND($E370=0,$F370&lt;&gt;0),"Sem base orçada",IF($D370="Despesa",IF($F370&gt;$E370*(1+Premissas!$B$5),"Fora da tolerância",IF($F370&lt;$E370*(1-Premissas!$B$5),"Favorável","Dentro da tolerância")),IF($D370="Receita",IF($F370&lt;$E370*(1-Premissas!$B$5),"Fora da tolerância",IF($F370&gt;$E370*(1+Premissas!$B$5),"Favorável","Dentro da tolerância")),"Verificar cadastro")))))</f>
        <v/>
      </c>
      <c r="J370" s="4">
        <f>IF(AND($A370="",$B370="",$E370="",$F370=""),"",IF(OR($A370="",$B370="",$E370="",$F370=""),"Preenchimento incompleto",IF($C370="Código não cadastrado","Código não cadastrado",IF(COUNTIFS($A$5:$A$504,$A370,$B$5:$B$504,$B370)&gt;1,"Competência e código duplicados","OK"))))</f>
        <v/>
      </c>
      <c r="K370" s="32" t="n"/>
    </row>
    <row r="371">
      <c r="A371" s="37" t="n"/>
      <c r="B371" s="23" t="n"/>
      <c r="C371" s="27">
        <f>IF($B371="","",IFERROR(VLOOKUP($B371,Premissas!$A$9:$C$108,2,FALSE),"Código não cadastrado"))</f>
        <v/>
      </c>
      <c r="D371" s="24">
        <f>IF($B371="","",IFERROR(VLOOKUP($B371,Premissas!$A$9:$C$108,3,FALSE),""))</f>
        <v/>
      </c>
      <c r="E371" s="38" t="n"/>
      <c r="F371" s="38" t="n"/>
      <c r="G371" s="39">
        <f>IF(OR($E371="",$F371=""),"",$F371-$E371)</f>
        <v/>
      </c>
      <c r="H371" s="30">
        <f>IF(OR($E371="",$F371="",$E371=0),"",IFERROR($G371/$E371,""))</f>
        <v/>
      </c>
      <c r="I371" s="24">
        <f>IF(OR($B371="",$E371="",$F371=""),"",IF(AND($E371=0,$F371=0),"Sem movimento",IF(AND($E371=0,$F371&lt;&gt;0),"Sem base orçada",IF($D371="Despesa",IF($F371&gt;$E371*(1+Premissas!$B$5),"Fora da tolerância",IF($F371&lt;$E371*(1-Premissas!$B$5),"Favorável","Dentro da tolerância")),IF($D371="Receita",IF($F371&lt;$E371*(1-Premissas!$B$5),"Fora da tolerância",IF($F371&gt;$E371*(1+Premissas!$B$5),"Favorável","Dentro da tolerância")),"Verificar cadastro")))))</f>
        <v/>
      </c>
      <c r="J371" s="31">
        <f>IF(AND($A371="",$B371="",$E371="",$F371=""),"",IF(OR($A371="",$B371="",$E371="",$F371=""),"Preenchimento incompleto",IF($C371="Código não cadastrado","Código não cadastrado",IF(COUNTIFS($A$5:$A$504,$A371,$B$5:$B$504,$B371)&gt;1,"Competência e código duplicados","OK"))))</f>
        <v/>
      </c>
      <c r="K371" s="32" t="n"/>
    </row>
    <row r="372">
      <c r="A372" s="37" t="n"/>
      <c r="B372" s="23" t="n"/>
      <c r="C372" s="13">
        <f>IF($B372="","",IFERROR(VLOOKUP($B372,Premissas!$A$9:$C$108,2,FALSE),"Código não cadastrado"))</f>
        <v/>
      </c>
      <c r="D372" s="25">
        <f>IF($B372="","",IFERROR(VLOOKUP($B372,Premissas!$A$9:$C$108,3,FALSE),""))</f>
        <v/>
      </c>
      <c r="E372" s="38" t="n"/>
      <c r="F372" s="38" t="n"/>
      <c r="G372" s="35">
        <f>IF(OR($E372="",$F372=""),"",$F372-$E372)</f>
        <v/>
      </c>
      <c r="H372" s="14">
        <f>IF(OR($E372="",$F372="",$E372=0),"",IFERROR($G372/$E372,""))</f>
        <v/>
      </c>
      <c r="I372" s="25">
        <f>IF(OR($B372="",$E372="",$F372=""),"",IF(AND($E372=0,$F372=0),"Sem movimento",IF(AND($E372=0,$F372&lt;&gt;0),"Sem base orçada",IF($D372="Despesa",IF($F372&gt;$E372*(1+Premissas!$B$5),"Fora da tolerância",IF($F372&lt;$E372*(1-Premissas!$B$5),"Favorável","Dentro da tolerância")),IF($D372="Receita",IF($F372&lt;$E372*(1-Premissas!$B$5),"Fora da tolerância",IF($F372&gt;$E372*(1+Premissas!$B$5),"Favorável","Dentro da tolerância")),"Verificar cadastro")))))</f>
        <v/>
      </c>
      <c r="J372" s="4">
        <f>IF(AND($A372="",$B372="",$E372="",$F372=""),"",IF(OR($A372="",$B372="",$E372="",$F372=""),"Preenchimento incompleto",IF($C372="Código não cadastrado","Código não cadastrado",IF(COUNTIFS($A$5:$A$504,$A372,$B$5:$B$504,$B372)&gt;1,"Competência e código duplicados","OK"))))</f>
        <v/>
      </c>
      <c r="K372" s="32" t="n"/>
    </row>
    <row r="373">
      <c r="A373" s="37" t="n"/>
      <c r="B373" s="23" t="n"/>
      <c r="C373" s="27">
        <f>IF($B373="","",IFERROR(VLOOKUP($B373,Premissas!$A$9:$C$108,2,FALSE),"Código não cadastrado"))</f>
        <v/>
      </c>
      <c r="D373" s="24">
        <f>IF($B373="","",IFERROR(VLOOKUP($B373,Premissas!$A$9:$C$108,3,FALSE),""))</f>
        <v/>
      </c>
      <c r="E373" s="38" t="n"/>
      <c r="F373" s="38" t="n"/>
      <c r="G373" s="39">
        <f>IF(OR($E373="",$F373=""),"",$F373-$E373)</f>
        <v/>
      </c>
      <c r="H373" s="30">
        <f>IF(OR($E373="",$F373="",$E373=0),"",IFERROR($G373/$E373,""))</f>
        <v/>
      </c>
      <c r="I373" s="24">
        <f>IF(OR($B373="",$E373="",$F373=""),"",IF(AND($E373=0,$F373=0),"Sem movimento",IF(AND($E373=0,$F373&lt;&gt;0),"Sem base orçada",IF($D373="Despesa",IF($F373&gt;$E373*(1+Premissas!$B$5),"Fora da tolerância",IF($F373&lt;$E373*(1-Premissas!$B$5),"Favorável","Dentro da tolerância")),IF($D373="Receita",IF($F373&lt;$E373*(1-Premissas!$B$5),"Fora da tolerância",IF($F373&gt;$E373*(1+Premissas!$B$5),"Favorável","Dentro da tolerância")),"Verificar cadastro")))))</f>
        <v/>
      </c>
      <c r="J373" s="31">
        <f>IF(AND($A373="",$B373="",$E373="",$F373=""),"",IF(OR($A373="",$B373="",$E373="",$F373=""),"Preenchimento incompleto",IF($C373="Código não cadastrado","Código não cadastrado",IF(COUNTIFS($A$5:$A$504,$A373,$B$5:$B$504,$B373)&gt;1,"Competência e código duplicados","OK"))))</f>
        <v/>
      </c>
      <c r="K373" s="32" t="n"/>
    </row>
    <row r="374">
      <c r="A374" s="37" t="n"/>
      <c r="B374" s="23" t="n"/>
      <c r="C374" s="13">
        <f>IF($B374="","",IFERROR(VLOOKUP($B374,Premissas!$A$9:$C$108,2,FALSE),"Código não cadastrado"))</f>
        <v/>
      </c>
      <c r="D374" s="25">
        <f>IF($B374="","",IFERROR(VLOOKUP($B374,Premissas!$A$9:$C$108,3,FALSE),""))</f>
        <v/>
      </c>
      <c r="E374" s="38" t="n"/>
      <c r="F374" s="38" t="n"/>
      <c r="G374" s="35">
        <f>IF(OR($E374="",$F374=""),"",$F374-$E374)</f>
        <v/>
      </c>
      <c r="H374" s="14">
        <f>IF(OR($E374="",$F374="",$E374=0),"",IFERROR($G374/$E374,""))</f>
        <v/>
      </c>
      <c r="I374" s="25">
        <f>IF(OR($B374="",$E374="",$F374=""),"",IF(AND($E374=0,$F374=0),"Sem movimento",IF(AND($E374=0,$F374&lt;&gt;0),"Sem base orçada",IF($D374="Despesa",IF($F374&gt;$E374*(1+Premissas!$B$5),"Fora da tolerância",IF($F374&lt;$E374*(1-Premissas!$B$5),"Favorável","Dentro da tolerância")),IF($D374="Receita",IF($F374&lt;$E374*(1-Premissas!$B$5),"Fora da tolerância",IF($F374&gt;$E374*(1+Premissas!$B$5),"Favorável","Dentro da tolerância")),"Verificar cadastro")))))</f>
        <v/>
      </c>
      <c r="J374" s="4">
        <f>IF(AND($A374="",$B374="",$E374="",$F374=""),"",IF(OR($A374="",$B374="",$E374="",$F374=""),"Preenchimento incompleto",IF($C374="Código não cadastrado","Código não cadastrado",IF(COUNTIFS($A$5:$A$504,$A374,$B$5:$B$504,$B374)&gt;1,"Competência e código duplicados","OK"))))</f>
        <v/>
      </c>
      <c r="K374" s="32" t="n"/>
    </row>
    <row r="375">
      <c r="A375" s="37" t="n"/>
      <c r="B375" s="23" t="n"/>
      <c r="C375" s="27">
        <f>IF($B375="","",IFERROR(VLOOKUP($B375,Premissas!$A$9:$C$108,2,FALSE),"Código não cadastrado"))</f>
        <v/>
      </c>
      <c r="D375" s="24">
        <f>IF($B375="","",IFERROR(VLOOKUP($B375,Premissas!$A$9:$C$108,3,FALSE),""))</f>
        <v/>
      </c>
      <c r="E375" s="38" t="n"/>
      <c r="F375" s="38" t="n"/>
      <c r="G375" s="39">
        <f>IF(OR($E375="",$F375=""),"",$F375-$E375)</f>
        <v/>
      </c>
      <c r="H375" s="30">
        <f>IF(OR($E375="",$F375="",$E375=0),"",IFERROR($G375/$E375,""))</f>
        <v/>
      </c>
      <c r="I375" s="24">
        <f>IF(OR($B375="",$E375="",$F375=""),"",IF(AND($E375=0,$F375=0),"Sem movimento",IF(AND($E375=0,$F375&lt;&gt;0),"Sem base orçada",IF($D375="Despesa",IF($F375&gt;$E375*(1+Premissas!$B$5),"Fora da tolerância",IF($F375&lt;$E375*(1-Premissas!$B$5),"Favorável","Dentro da tolerância")),IF($D375="Receita",IF($F375&lt;$E375*(1-Premissas!$B$5),"Fora da tolerância",IF($F375&gt;$E375*(1+Premissas!$B$5),"Favorável","Dentro da tolerância")),"Verificar cadastro")))))</f>
        <v/>
      </c>
      <c r="J375" s="31">
        <f>IF(AND($A375="",$B375="",$E375="",$F375=""),"",IF(OR($A375="",$B375="",$E375="",$F375=""),"Preenchimento incompleto",IF($C375="Código não cadastrado","Código não cadastrado",IF(COUNTIFS($A$5:$A$504,$A375,$B$5:$B$504,$B375)&gt;1,"Competência e código duplicados","OK"))))</f>
        <v/>
      </c>
      <c r="K375" s="32" t="n"/>
    </row>
    <row r="376">
      <c r="A376" s="37" t="n"/>
      <c r="B376" s="23" t="n"/>
      <c r="C376" s="13">
        <f>IF($B376="","",IFERROR(VLOOKUP($B376,Premissas!$A$9:$C$108,2,FALSE),"Código não cadastrado"))</f>
        <v/>
      </c>
      <c r="D376" s="25">
        <f>IF($B376="","",IFERROR(VLOOKUP($B376,Premissas!$A$9:$C$108,3,FALSE),""))</f>
        <v/>
      </c>
      <c r="E376" s="38" t="n"/>
      <c r="F376" s="38" t="n"/>
      <c r="G376" s="35">
        <f>IF(OR($E376="",$F376=""),"",$F376-$E376)</f>
        <v/>
      </c>
      <c r="H376" s="14">
        <f>IF(OR($E376="",$F376="",$E376=0),"",IFERROR($G376/$E376,""))</f>
        <v/>
      </c>
      <c r="I376" s="25">
        <f>IF(OR($B376="",$E376="",$F376=""),"",IF(AND($E376=0,$F376=0),"Sem movimento",IF(AND($E376=0,$F376&lt;&gt;0),"Sem base orçada",IF($D376="Despesa",IF($F376&gt;$E376*(1+Premissas!$B$5),"Fora da tolerância",IF($F376&lt;$E376*(1-Premissas!$B$5),"Favorável","Dentro da tolerância")),IF($D376="Receita",IF($F376&lt;$E376*(1-Premissas!$B$5),"Fora da tolerância",IF($F376&gt;$E376*(1+Premissas!$B$5),"Favorável","Dentro da tolerância")),"Verificar cadastro")))))</f>
        <v/>
      </c>
      <c r="J376" s="4">
        <f>IF(AND($A376="",$B376="",$E376="",$F376=""),"",IF(OR($A376="",$B376="",$E376="",$F376=""),"Preenchimento incompleto",IF($C376="Código não cadastrado","Código não cadastrado",IF(COUNTIFS($A$5:$A$504,$A376,$B$5:$B$504,$B376)&gt;1,"Competência e código duplicados","OK"))))</f>
        <v/>
      </c>
      <c r="K376" s="32" t="n"/>
    </row>
    <row r="377">
      <c r="A377" s="37" t="n"/>
      <c r="B377" s="23" t="n"/>
      <c r="C377" s="27">
        <f>IF($B377="","",IFERROR(VLOOKUP($B377,Premissas!$A$9:$C$108,2,FALSE),"Código não cadastrado"))</f>
        <v/>
      </c>
      <c r="D377" s="24">
        <f>IF($B377="","",IFERROR(VLOOKUP($B377,Premissas!$A$9:$C$108,3,FALSE),""))</f>
        <v/>
      </c>
      <c r="E377" s="38" t="n"/>
      <c r="F377" s="38" t="n"/>
      <c r="G377" s="39">
        <f>IF(OR($E377="",$F377=""),"",$F377-$E377)</f>
        <v/>
      </c>
      <c r="H377" s="30">
        <f>IF(OR($E377="",$F377="",$E377=0),"",IFERROR($G377/$E377,""))</f>
        <v/>
      </c>
      <c r="I377" s="24">
        <f>IF(OR($B377="",$E377="",$F377=""),"",IF(AND($E377=0,$F377=0),"Sem movimento",IF(AND($E377=0,$F377&lt;&gt;0),"Sem base orçada",IF($D377="Despesa",IF($F377&gt;$E377*(1+Premissas!$B$5),"Fora da tolerância",IF($F377&lt;$E377*(1-Premissas!$B$5),"Favorável","Dentro da tolerância")),IF($D377="Receita",IF($F377&lt;$E377*(1-Premissas!$B$5),"Fora da tolerância",IF($F377&gt;$E377*(1+Premissas!$B$5),"Favorável","Dentro da tolerância")),"Verificar cadastro")))))</f>
        <v/>
      </c>
      <c r="J377" s="31">
        <f>IF(AND($A377="",$B377="",$E377="",$F377=""),"",IF(OR($A377="",$B377="",$E377="",$F377=""),"Preenchimento incompleto",IF($C377="Código não cadastrado","Código não cadastrado",IF(COUNTIFS($A$5:$A$504,$A377,$B$5:$B$504,$B377)&gt;1,"Competência e código duplicados","OK"))))</f>
        <v/>
      </c>
      <c r="K377" s="32" t="n"/>
    </row>
    <row r="378">
      <c r="A378" s="37" t="n"/>
      <c r="B378" s="23" t="n"/>
      <c r="C378" s="13">
        <f>IF($B378="","",IFERROR(VLOOKUP($B378,Premissas!$A$9:$C$108,2,FALSE),"Código não cadastrado"))</f>
        <v/>
      </c>
      <c r="D378" s="25">
        <f>IF($B378="","",IFERROR(VLOOKUP($B378,Premissas!$A$9:$C$108,3,FALSE),""))</f>
        <v/>
      </c>
      <c r="E378" s="38" t="n"/>
      <c r="F378" s="38" t="n"/>
      <c r="G378" s="35">
        <f>IF(OR($E378="",$F378=""),"",$F378-$E378)</f>
        <v/>
      </c>
      <c r="H378" s="14">
        <f>IF(OR($E378="",$F378="",$E378=0),"",IFERROR($G378/$E378,""))</f>
        <v/>
      </c>
      <c r="I378" s="25">
        <f>IF(OR($B378="",$E378="",$F378=""),"",IF(AND($E378=0,$F378=0),"Sem movimento",IF(AND($E378=0,$F378&lt;&gt;0),"Sem base orçada",IF($D378="Despesa",IF($F378&gt;$E378*(1+Premissas!$B$5),"Fora da tolerância",IF($F378&lt;$E378*(1-Premissas!$B$5),"Favorável","Dentro da tolerância")),IF($D378="Receita",IF($F378&lt;$E378*(1-Premissas!$B$5),"Fora da tolerância",IF($F378&gt;$E378*(1+Premissas!$B$5),"Favorável","Dentro da tolerância")),"Verificar cadastro")))))</f>
        <v/>
      </c>
      <c r="J378" s="4">
        <f>IF(AND($A378="",$B378="",$E378="",$F378=""),"",IF(OR($A378="",$B378="",$E378="",$F378=""),"Preenchimento incompleto",IF($C378="Código não cadastrado","Código não cadastrado",IF(COUNTIFS($A$5:$A$504,$A378,$B$5:$B$504,$B378)&gt;1,"Competência e código duplicados","OK"))))</f>
        <v/>
      </c>
      <c r="K378" s="32" t="n"/>
    </row>
    <row r="379">
      <c r="A379" s="37" t="n"/>
      <c r="B379" s="23" t="n"/>
      <c r="C379" s="27">
        <f>IF($B379="","",IFERROR(VLOOKUP($B379,Premissas!$A$9:$C$108,2,FALSE),"Código não cadastrado"))</f>
        <v/>
      </c>
      <c r="D379" s="24">
        <f>IF($B379="","",IFERROR(VLOOKUP($B379,Premissas!$A$9:$C$108,3,FALSE),""))</f>
        <v/>
      </c>
      <c r="E379" s="38" t="n"/>
      <c r="F379" s="38" t="n"/>
      <c r="G379" s="39">
        <f>IF(OR($E379="",$F379=""),"",$F379-$E379)</f>
        <v/>
      </c>
      <c r="H379" s="30">
        <f>IF(OR($E379="",$F379="",$E379=0),"",IFERROR($G379/$E379,""))</f>
        <v/>
      </c>
      <c r="I379" s="24">
        <f>IF(OR($B379="",$E379="",$F379=""),"",IF(AND($E379=0,$F379=0),"Sem movimento",IF(AND($E379=0,$F379&lt;&gt;0),"Sem base orçada",IF($D379="Despesa",IF($F379&gt;$E379*(1+Premissas!$B$5),"Fora da tolerância",IF($F379&lt;$E379*(1-Premissas!$B$5),"Favorável","Dentro da tolerância")),IF($D379="Receita",IF($F379&lt;$E379*(1-Premissas!$B$5),"Fora da tolerância",IF($F379&gt;$E379*(1+Premissas!$B$5),"Favorável","Dentro da tolerância")),"Verificar cadastro")))))</f>
        <v/>
      </c>
      <c r="J379" s="31">
        <f>IF(AND($A379="",$B379="",$E379="",$F379=""),"",IF(OR($A379="",$B379="",$E379="",$F379=""),"Preenchimento incompleto",IF($C379="Código não cadastrado","Código não cadastrado",IF(COUNTIFS($A$5:$A$504,$A379,$B$5:$B$504,$B379)&gt;1,"Competência e código duplicados","OK"))))</f>
        <v/>
      </c>
      <c r="K379" s="32" t="n"/>
    </row>
    <row r="380">
      <c r="A380" s="37" t="n"/>
      <c r="B380" s="23" t="n"/>
      <c r="C380" s="13">
        <f>IF($B380="","",IFERROR(VLOOKUP($B380,Premissas!$A$9:$C$108,2,FALSE),"Código não cadastrado"))</f>
        <v/>
      </c>
      <c r="D380" s="25">
        <f>IF($B380="","",IFERROR(VLOOKUP($B380,Premissas!$A$9:$C$108,3,FALSE),""))</f>
        <v/>
      </c>
      <c r="E380" s="38" t="n"/>
      <c r="F380" s="38" t="n"/>
      <c r="G380" s="35">
        <f>IF(OR($E380="",$F380=""),"",$F380-$E380)</f>
        <v/>
      </c>
      <c r="H380" s="14">
        <f>IF(OR($E380="",$F380="",$E380=0),"",IFERROR($G380/$E380,""))</f>
        <v/>
      </c>
      <c r="I380" s="25">
        <f>IF(OR($B380="",$E380="",$F380=""),"",IF(AND($E380=0,$F380=0),"Sem movimento",IF(AND($E380=0,$F380&lt;&gt;0),"Sem base orçada",IF($D380="Despesa",IF($F380&gt;$E380*(1+Premissas!$B$5),"Fora da tolerância",IF($F380&lt;$E380*(1-Premissas!$B$5),"Favorável","Dentro da tolerância")),IF($D380="Receita",IF($F380&lt;$E380*(1-Premissas!$B$5),"Fora da tolerância",IF($F380&gt;$E380*(1+Premissas!$B$5),"Favorável","Dentro da tolerância")),"Verificar cadastro")))))</f>
        <v/>
      </c>
      <c r="J380" s="4">
        <f>IF(AND($A380="",$B380="",$E380="",$F380=""),"",IF(OR($A380="",$B380="",$E380="",$F380=""),"Preenchimento incompleto",IF($C380="Código não cadastrado","Código não cadastrado",IF(COUNTIFS($A$5:$A$504,$A380,$B$5:$B$504,$B380)&gt;1,"Competência e código duplicados","OK"))))</f>
        <v/>
      </c>
      <c r="K380" s="32" t="n"/>
    </row>
    <row r="381">
      <c r="A381" s="37" t="n"/>
      <c r="B381" s="23" t="n"/>
      <c r="C381" s="27">
        <f>IF($B381="","",IFERROR(VLOOKUP($B381,Premissas!$A$9:$C$108,2,FALSE),"Código não cadastrado"))</f>
        <v/>
      </c>
      <c r="D381" s="24">
        <f>IF($B381="","",IFERROR(VLOOKUP($B381,Premissas!$A$9:$C$108,3,FALSE),""))</f>
        <v/>
      </c>
      <c r="E381" s="38" t="n"/>
      <c r="F381" s="38" t="n"/>
      <c r="G381" s="39">
        <f>IF(OR($E381="",$F381=""),"",$F381-$E381)</f>
        <v/>
      </c>
      <c r="H381" s="30">
        <f>IF(OR($E381="",$F381="",$E381=0),"",IFERROR($G381/$E381,""))</f>
        <v/>
      </c>
      <c r="I381" s="24">
        <f>IF(OR($B381="",$E381="",$F381=""),"",IF(AND($E381=0,$F381=0),"Sem movimento",IF(AND($E381=0,$F381&lt;&gt;0),"Sem base orçada",IF($D381="Despesa",IF($F381&gt;$E381*(1+Premissas!$B$5),"Fora da tolerância",IF($F381&lt;$E381*(1-Premissas!$B$5),"Favorável","Dentro da tolerância")),IF($D381="Receita",IF($F381&lt;$E381*(1-Premissas!$B$5),"Fora da tolerância",IF($F381&gt;$E381*(1+Premissas!$B$5),"Favorável","Dentro da tolerância")),"Verificar cadastro")))))</f>
        <v/>
      </c>
      <c r="J381" s="31">
        <f>IF(AND($A381="",$B381="",$E381="",$F381=""),"",IF(OR($A381="",$B381="",$E381="",$F381=""),"Preenchimento incompleto",IF($C381="Código não cadastrado","Código não cadastrado",IF(COUNTIFS($A$5:$A$504,$A381,$B$5:$B$504,$B381)&gt;1,"Competência e código duplicados","OK"))))</f>
        <v/>
      </c>
      <c r="K381" s="32" t="n"/>
    </row>
    <row r="382">
      <c r="A382" s="37" t="n"/>
      <c r="B382" s="23" t="n"/>
      <c r="C382" s="13">
        <f>IF($B382="","",IFERROR(VLOOKUP($B382,Premissas!$A$9:$C$108,2,FALSE),"Código não cadastrado"))</f>
        <v/>
      </c>
      <c r="D382" s="25">
        <f>IF($B382="","",IFERROR(VLOOKUP($B382,Premissas!$A$9:$C$108,3,FALSE),""))</f>
        <v/>
      </c>
      <c r="E382" s="38" t="n"/>
      <c r="F382" s="38" t="n"/>
      <c r="G382" s="35">
        <f>IF(OR($E382="",$F382=""),"",$F382-$E382)</f>
        <v/>
      </c>
      <c r="H382" s="14">
        <f>IF(OR($E382="",$F382="",$E382=0),"",IFERROR($G382/$E382,""))</f>
        <v/>
      </c>
      <c r="I382" s="25">
        <f>IF(OR($B382="",$E382="",$F382=""),"",IF(AND($E382=0,$F382=0),"Sem movimento",IF(AND($E382=0,$F382&lt;&gt;0),"Sem base orçada",IF($D382="Despesa",IF($F382&gt;$E382*(1+Premissas!$B$5),"Fora da tolerância",IF($F382&lt;$E382*(1-Premissas!$B$5),"Favorável","Dentro da tolerância")),IF($D382="Receita",IF($F382&lt;$E382*(1-Premissas!$B$5),"Fora da tolerância",IF($F382&gt;$E382*(1+Premissas!$B$5),"Favorável","Dentro da tolerância")),"Verificar cadastro")))))</f>
        <v/>
      </c>
      <c r="J382" s="4">
        <f>IF(AND($A382="",$B382="",$E382="",$F382=""),"",IF(OR($A382="",$B382="",$E382="",$F382=""),"Preenchimento incompleto",IF($C382="Código não cadastrado","Código não cadastrado",IF(COUNTIFS($A$5:$A$504,$A382,$B$5:$B$504,$B382)&gt;1,"Competência e código duplicados","OK"))))</f>
        <v/>
      </c>
      <c r="K382" s="32" t="n"/>
    </row>
    <row r="383">
      <c r="A383" s="37" t="n"/>
      <c r="B383" s="23" t="n"/>
      <c r="C383" s="27">
        <f>IF($B383="","",IFERROR(VLOOKUP($B383,Premissas!$A$9:$C$108,2,FALSE),"Código não cadastrado"))</f>
        <v/>
      </c>
      <c r="D383" s="24">
        <f>IF($B383="","",IFERROR(VLOOKUP($B383,Premissas!$A$9:$C$108,3,FALSE),""))</f>
        <v/>
      </c>
      <c r="E383" s="38" t="n"/>
      <c r="F383" s="38" t="n"/>
      <c r="G383" s="39">
        <f>IF(OR($E383="",$F383=""),"",$F383-$E383)</f>
        <v/>
      </c>
      <c r="H383" s="30">
        <f>IF(OR($E383="",$F383="",$E383=0),"",IFERROR($G383/$E383,""))</f>
        <v/>
      </c>
      <c r="I383" s="24">
        <f>IF(OR($B383="",$E383="",$F383=""),"",IF(AND($E383=0,$F383=0),"Sem movimento",IF(AND($E383=0,$F383&lt;&gt;0),"Sem base orçada",IF($D383="Despesa",IF($F383&gt;$E383*(1+Premissas!$B$5),"Fora da tolerância",IF($F383&lt;$E383*(1-Premissas!$B$5),"Favorável","Dentro da tolerância")),IF($D383="Receita",IF($F383&lt;$E383*(1-Premissas!$B$5),"Fora da tolerância",IF($F383&gt;$E383*(1+Premissas!$B$5),"Favorável","Dentro da tolerância")),"Verificar cadastro")))))</f>
        <v/>
      </c>
      <c r="J383" s="31">
        <f>IF(AND($A383="",$B383="",$E383="",$F383=""),"",IF(OR($A383="",$B383="",$E383="",$F383=""),"Preenchimento incompleto",IF($C383="Código não cadastrado","Código não cadastrado",IF(COUNTIFS($A$5:$A$504,$A383,$B$5:$B$504,$B383)&gt;1,"Competência e código duplicados","OK"))))</f>
        <v/>
      </c>
      <c r="K383" s="32" t="n"/>
    </row>
    <row r="384">
      <c r="A384" s="37" t="n"/>
      <c r="B384" s="23" t="n"/>
      <c r="C384" s="13">
        <f>IF($B384="","",IFERROR(VLOOKUP($B384,Premissas!$A$9:$C$108,2,FALSE),"Código não cadastrado"))</f>
        <v/>
      </c>
      <c r="D384" s="25">
        <f>IF($B384="","",IFERROR(VLOOKUP($B384,Premissas!$A$9:$C$108,3,FALSE),""))</f>
        <v/>
      </c>
      <c r="E384" s="38" t="n"/>
      <c r="F384" s="38" t="n"/>
      <c r="G384" s="35">
        <f>IF(OR($E384="",$F384=""),"",$F384-$E384)</f>
        <v/>
      </c>
      <c r="H384" s="14">
        <f>IF(OR($E384="",$F384="",$E384=0),"",IFERROR($G384/$E384,""))</f>
        <v/>
      </c>
      <c r="I384" s="25">
        <f>IF(OR($B384="",$E384="",$F384=""),"",IF(AND($E384=0,$F384=0),"Sem movimento",IF(AND($E384=0,$F384&lt;&gt;0),"Sem base orçada",IF($D384="Despesa",IF($F384&gt;$E384*(1+Premissas!$B$5),"Fora da tolerância",IF($F384&lt;$E384*(1-Premissas!$B$5),"Favorável","Dentro da tolerância")),IF($D384="Receita",IF($F384&lt;$E384*(1-Premissas!$B$5),"Fora da tolerância",IF($F384&gt;$E384*(1+Premissas!$B$5),"Favorável","Dentro da tolerância")),"Verificar cadastro")))))</f>
        <v/>
      </c>
      <c r="J384" s="4">
        <f>IF(AND($A384="",$B384="",$E384="",$F384=""),"",IF(OR($A384="",$B384="",$E384="",$F384=""),"Preenchimento incompleto",IF($C384="Código não cadastrado","Código não cadastrado",IF(COUNTIFS($A$5:$A$504,$A384,$B$5:$B$504,$B384)&gt;1,"Competência e código duplicados","OK"))))</f>
        <v/>
      </c>
      <c r="K384" s="32" t="n"/>
    </row>
    <row r="385">
      <c r="A385" s="37" t="n"/>
      <c r="B385" s="23" t="n"/>
      <c r="C385" s="27">
        <f>IF($B385="","",IFERROR(VLOOKUP($B385,Premissas!$A$9:$C$108,2,FALSE),"Código não cadastrado"))</f>
        <v/>
      </c>
      <c r="D385" s="24">
        <f>IF($B385="","",IFERROR(VLOOKUP($B385,Premissas!$A$9:$C$108,3,FALSE),""))</f>
        <v/>
      </c>
      <c r="E385" s="38" t="n"/>
      <c r="F385" s="38" t="n"/>
      <c r="G385" s="39">
        <f>IF(OR($E385="",$F385=""),"",$F385-$E385)</f>
        <v/>
      </c>
      <c r="H385" s="30">
        <f>IF(OR($E385="",$F385="",$E385=0),"",IFERROR($G385/$E385,""))</f>
        <v/>
      </c>
      <c r="I385" s="24">
        <f>IF(OR($B385="",$E385="",$F385=""),"",IF(AND($E385=0,$F385=0),"Sem movimento",IF(AND($E385=0,$F385&lt;&gt;0),"Sem base orçada",IF($D385="Despesa",IF($F385&gt;$E385*(1+Premissas!$B$5),"Fora da tolerância",IF($F385&lt;$E385*(1-Premissas!$B$5),"Favorável","Dentro da tolerância")),IF($D385="Receita",IF($F385&lt;$E385*(1-Premissas!$B$5),"Fora da tolerância",IF($F385&gt;$E385*(1+Premissas!$B$5),"Favorável","Dentro da tolerância")),"Verificar cadastro")))))</f>
        <v/>
      </c>
      <c r="J385" s="31">
        <f>IF(AND($A385="",$B385="",$E385="",$F385=""),"",IF(OR($A385="",$B385="",$E385="",$F385=""),"Preenchimento incompleto",IF($C385="Código não cadastrado","Código não cadastrado",IF(COUNTIFS($A$5:$A$504,$A385,$B$5:$B$504,$B385)&gt;1,"Competência e código duplicados","OK"))))</f>
        <v/>
      </c>
      <c r="K385" s="32" t="n"/>
    </row>
    <row r="386">
      <c r="A386" s="37" t="n"/>
      <c r="B386" s="23" t="n"/>
      <c r="C386" s="13">
        <f>IF($B386="","",IFERROR(VLOOKUP($B386,Premissas!$A$9:$C$108,2,FALSE),"Código não cadastrado"))</f>
        <v/>
      </c>
      <c r="D386" s="25">
        <f>IF($B386="","",IFERROR(VLOOKUP($B386,Premissas!$A$9:$C$108,3,FALSE),""))</f>
        <v/>
      </c>
      <c r="E386" s="38" t="n"/>
      <c r="F386" s="38" t="n"/>
      <c r="G386" s="35">
        <f>IF(OR($E386="",$F386=""),"",$F386-$E386)</f>
        <v/>
      </c>
      <c r="H386" s="14">
        <f>IF(OR($E386="",$F386="",$E386=0),"",IFERROR($G386/$E386,""))</f>
        <v/>
      </c>
      <c r="I386" s="25">
        <f>IF(OR($B386="",$E386="",$F386=""),"",IF(AND($E386=0,$F386=0),"Sem movimento",IF(AND($E386=0,$F386&lt;&gt;0),"Sem base orçada",IF($D386="Despesa",IF($F386&gt;$E386*(1+Premissas!$B$5),"Fora da tolerância",IF($F386&lt;$E386*(1-Premissas!$B$5),"Favorável","Dentro da tolerância")),IF($D386="Receita",IF($F386&lt;$E386*(1-Premissas!$B$5),"Fora da tolerância",IF($F386&gt;$E386*(1+Premissas!$B$5),"Favorável","Dentro da tolerância")),"Verificar cadastro")))))</f>
        <v/>
      </c>
      <c r="J386" s="4">
        <f>IF(AND($A386="",$B386="",$E386="",$F386=""),"",IF(OR($A386="",$B386="",$E386="",$F386=""),"Preenchimento incompleto",IF($C386="Código não cadastrado","Código não cadastrado",IF(COUNTIFS($A$5:$A$504,$A386,$B$5:$B$504,$B386)&gt;1,"Competência e código duplicados","OK"))))</f>
        <v/>
      </c>
      <c r="K386" s="32" t="n"/>
    </row>
    <row r="387">
      <c r="A387" s="37" t="n"/>
      <c r="B387" s="23" t="n"/>
      <c r="C387" s="27">
        <f>IF($B387="","",IFERROR(VLOOKUP($B387,Premissas!$A$9:$C$108,2,FALSE),"Código não cadastrado"))</f>
        <v/>
      </c>
      <c r="D387" s="24">
        <f>IF($B387="","",IFERROR(VLOOKUP($B387,Premissas!$A$9:$C$108,3,FALSE),""))</f>
        <v/>
      </c>
      <c r="E387" s="38" t="n"/>
      <c r="F387" s="38" t="n"/>
      <c r="G387" s="39">
        <f>IF(OR($E387="",$F387=""),"",$F387-$E387)</f>
        <v/>
      </c>
      <c r="H387" s="30">
        <f>IF(OR($E387="",$F387="",$E387=0),"",IFERROR($G387/$E387,""))</f>
        <v/>
      </c>
      <c r="I387" s="24">
        <f>IF(OR($B387="",$E387="",$F387=""),"",IF(AND($E387=0,$F387=0),"Sem movimento",IF(AND($E387=0,$F387&lt;&gt;0),"Sem base orçada",IF($D387="Despesa",IF($F387&gt;$E387*(1+Premissas!$B$5),"Fora da tolerância",IF($F387&lt;$E387*(1-Premissas!$B$5),"Favorável","Dentro da tolerância")),IF($D387="Receita",IF($F387&lt;$E387*(1-Premissas!$B$5),"Fora da tolerância",IF($F387&gt;$E387*(1+Premissas!$B$5),"Favorável","Dentro da tolerância")),"Verificar cadastro")))))</f>
        <v/>
      </c>
      <c r="J387" s="31">
        <f>IF(AND($A387="",$B387="",$E387="",$F387=""),"",IF(OR($A387="",$B387="",$E387="",$F387=""),"Preenchimento incompleto",IF($C387="Código não cadastrado","Código não cadastrado",IF(COUNTIFS($A$5:$A$504,$A387,$B$5:$B$504,$B387)&gt;1,"Competência e código duplicados","OK"))))</f>
        <v/>
      </c>
      <c r="K387" s="32" t="n"/>
    </row>
    <row r="388">
      <c r="A388" s="37" t="n"/>
      <c r="B388" s="23" t="n"/>
      <c r="C388" s="13">
        <f>IF($B388="","",IFERROR(VLOOKUP($B388,Premissas!$A$9:$C$108,2,FALSE),"Código não cadastrado"))</f>
        <v/>
      </c>
      <c r="D388" s="25">
        <f>IF($B388="","",IFERROR(VLOOKUP($B388,Premissas!$A$9:$C$108,3,FALSE),""))</f>
        <v/>
      </c>
      <c r="E388" s="38" t="n"/>
      <c r="F388" s="38" t="n"/>
      <c r="G388" s="35">
        <f>IF(OR($E388="",$F388=""),"",$F388-$E388)</f>
        <v/>
      </c>
      <c r="H388" s="14">
        <f>IF(OR($E388="",$F388="",$E388=0),"",IFERROR($G388/$E388,""))</f>
        <v/>
      </c>
      <c r="I388" s="25">
        <f>IF(OR($B388="",$E388="",$F388=""),"",IF(AND($E388=0,$F388=0),"Sem movimento",IF(AND($E388=0,$F388&lt;&gt;0),"Sem base orçada",IF($D388="Despesa",IF($F388&gt;$E388*(1+Premissas!$B$5),"Fora da tolerância",IF($F388&lt;$E388*(1-Premissas!$B$5),"Favorável","Dentro da tolerância")),IF($D388="Receita",IF($F388&lt;$E388*(1-Premissas!$B$5),"Fora da tolerância",IF($F388&gt;$E388*(1+Premissas!$B$5),"Favorável","Dentro da tolerância")),"Verificar cadastro")))))</f>
        <v/>
      </c>
      <c r="J388" s="4">
        <f>IF(AND($A388="",$B388="",$E388="",$F388=""),"",IF(OR($A388="",$B388="",$E388="",$F388=""),"Preenchimento incompleto",IF($C388="Código não cadastrado","Código não cadastrado",IF(COUNTIFS($A$5:$A$504,$A388,$B$5:$B$504,$B388)&gt;1,"Competência e código duplicados","OK"))))</f>
        <v/>
      </c>
      <c r="K388" s="32" t="n"/>
    </row>
    <row r="389">
      <c r="A389" s="37" t="n"/>
      <c r="B389" s="23" t="n"/>
      <c r="C389" s="27">
        <f>IF($B389="","",IFERROR(VLOOKUP($B389,Premissas!$A$9:$C$108,2,FALSE),"Código não cadastrado"))</f>
        <v/>
      </c>
      <c r="D389" s="24">
        <f>IF($B389="","",IFERROR(VLOOKUP($B389,Premissas!$A$9:$C$108,3,FALSE),""))</f>
        <v/>
      </c>
      <c r="E389" s="38" t="n"/>
      <c r="F389" s="38" t="n"/>
      <c r="G389" s="39">
        <f>IF(OR($E389="",$F389=""),"",$F389-$E389)</f>
        <v/>
      </c>
      <c r="H389" s="30">
        <f>IF(OR($E389="",$F389="",$E389=0),"",IFERROR($G389/$E389,""))</f>
        <v/>
      </c>
      <c r="I389" s="24">
        <f>IF(OR($B389="",$E389="",$F389=""),"",IF(AND($E389=0,$F389=0),"Sem movimento",IF(AND($E389=0,$F389&lt;&gt;0),"Sem base orçada",IF($D389="Despesa",IF($F389&gt;$E389*(1+Premissas!$B$5),"Fora da tolerância",IF($F389&lt;$E389*(1-Premissas!$B$5),"Favorável","Dentro da tolerância")),IF($D389="Receita",IF($F389&lt;$E389*(1-Premissas!$B$5),"Fora da tolerância",IF($F389&gt;$E389*(1+Premissas!$B$5),"Favorável","Dentro da tolerância")),"Verificar cadastro")))))</f>
        <v/>
      </c>
      <c r="J389" s="31">
        <f>IF(AND($A389="",$B389="",$E389="",$F389=""),"",IF(OR($A389="",$B389="",$E389="",$F389=""),"Preenchimento incompleto",IF($C389="Código não cadastrado","Código não cadastrado",IF(COUNTIFS($A$5:$A$504,$A389,$B$5:$B$504,$B389)&gt;1,"Competência e código duplicados","OK"))))</f>
        <v/>
      </c>
      <c r="K389" s="32" t="n"/>
    </row>
    <row r="390">
      <c r="A390" s="37" t="n"/>
      <c r="B390" s="23" t="n"/>
      <c r="C390" s="13">
        <f>IF($B390="","",IFERROR(VLOOKUP($B390,Premissas!$A$9:$C$108,2,FALSE),"Código não cadastrado"))</f>
        <v/>
      </c>
      <c r="D390" s="25">
        <f>IF($B390="","",IFERROR(VLOOKUP($B390,Premissas!$A$9:$C$108,3,FALSE),""))</f>
        <v/>
      </c>
      <c r="E390" s="38" t="n"/>
      <c r="F390" s="38" t="n"/>
      <c r="G390" s="35">
        <f>IF(OR($E390="",$F390=""),"",$F390-$E390)</f>
        <v/>
      </c>
      <c r="H390" s="14">
        <f>IF(OR($E390="",$F390="",$E390=0),"",IFERROR($G390/$E390,""))</f>
        <v/>
      </c>
      <c r="I390" s="25">
        <f>IF(OR($B390="",$E390="",$F390=""),"",IF(AND($E390=0,$F390=0),"Sem movimento",IF(AND($E390=0,$F390&lt;&gt;0),"Sem base orçada",IF($D390="Despesa",IF($F390&gt;$E390*(1+Premissas!$B$5),"Fora da tolerância",IF($F390&lt;$E390*(1-Premissas!$B$5),"Favorável","Dentro da tolerância")),IF($D390="Receita",IF($F390&lt;$E390*(1-Premissas!$B$5),"Fora da tolerância",IF($F390&gt;$E390*(1+Premissas!$B$5),"Favorável","Dentro da tolerância")),"Verificar cadastro")))))</f>
        <v/>
      </c>
      <c r="J390" s="4">
        <f>IF(AND($A390="",$B390="",$E390="",$F390=""),"",IF(OR($A390="",$B390="",$E390="",$F390=""),"Preenchimento incompleto",IF($C390="Código não cadastrado","Código não cadastrado",IF(COUNTIFS($A$5:$A$504,$A390,$B$5:$B$504,$B390)&gt;1,"Competência e código duplicados","OK"))))</f>
        <v/>
      </c>
      <c r="K390" s="32" t="n"/>
    </row>
    <row r="391">
      <c r="A391" s="37" t="n"/>
      <c r="B391" s="23" t="n"/>
      <c r="C391" s="27">
        <f>IF($B391="","",IFERROR(VLOOKUP($B391,Premissas!$A$9:$C$108,2,FALSE),"Código não cadastrado"))</f>
        <v/>
      </c>
      <c r="D391" s="24">
        <f>IF($B391="","",IFERROR(VLOOKUP($B391,Premissas!$A$9:$C$108,3,FALSE),""))</f>
        <v/>
      </c>
      <c r="E391" s="38" t="n"/>
      <c r="F391" s="38" t="n"/>
      <c r="G391" s="39">
        <f>IF(OR($E391="",$F391=""),"",$F391-$E391)</f>
        <v/>
      </c>
      <c r="H391" s="30">
        <f>IF(OR($E391="",$F391="",$E391=0),"",IFERROR($G391/$E391,""))</f>
        <v/>
      </c>
      <c r="I391" s="24">
        <f>IF(OR($B391="",$E391="",$F391=""),"",IF(AND($E391=0,$F391=0),"Sem movimento",IF(AND($E391=0,$F391&lt;&gt;0),"Sem base orçada",IF($D391="Despesa",IF($F391&gt;$E391*(1+Premissas!$B$5),"Fora da tolerância",IF($F391&lt;$E391*(1-Premissas!$B$5),"Favorável","Dentro da tolerância")),IF($D391="Receita",IF($F391&lt;$E391*(1-Premissas!$B$5),"Fora da tolerância",IF($F391&gt;$E391*(1+Premissas!$B$5),"Favorável","Dentro da tolerância")),"Verificar cadastro")))))</f>
        <v/>
      </c>
      <c r="J391" s="31">
        <f>IF(AND($A391="",$B391="",$E391="",$F391=""),"",IF(OR($A391="",$B391="",$E391="",$F391=""),"Preenchimento incompleto",IF($C391="Código não cadastrado","Código não cadastrado",IF(COUNTIFS($A$5:$A$504,$A391,$B$5:$B$504,$B391)&gt;1,"Competência e código duplicados","OK"))))</f>
        <v/>
      </c>
      <c r="K391" s="32" t="n"/>
    </row>
    <row r="392">
      <c r="A392" s="37" t="n"/>
      <c r="B392" s="23" t="n"/>
      <c r="C392" s="13">
        <f>IF($B392="","",IFERROR(VLOOKUP($B392,Premissas!$A$9:$C$108,2,FALSE),"Código não cadastrado"))</f>
        <v/>
      </c>
      <c r="D392" s="25">
        <f>IF($B392="","",IFERROR(VLOOKUP($B392,Premissas!$A$9:$C$108,3,FALSE),""))</f>
        <v/>
      </c>
      <c r="E392" s="38" t="n"/>
      <c r="F392" s="38" t="n"/>
      <c r="G392" s="35">
        <f>IF(OR($E392="",$F392=""),"",$F392-$E392)</f>
        <v/>
      </c>
      <c r="H392" s="14">
        <f>IF(OR($E392="",$F392="",$E392=0),"",IFERROR($G392/$E392,""))</f>
        <v/>
      </c>
      <c r="I392" s="25">
        <f>IF(OR($B392="",$E392="",$F392=""),"",IF(AND($E392=0,$F392=0),"Sem movimento",IF(AND($E392=0,$F392&lt;&gt;0),"Sem base orçada",IF($D392="Despesa",IF($F392&gt;$E392*(1+Premissas!$B$5),"Fora da tolerância",IF($F392&lt;$E392*(1-Premissas!$B$5),"Favorável","Dentro da tolerância")),IF($D392="Receita",IF($F392&lt;$E392*(1-Premissas!$B$5),"Fora da tolerância",IF($F392&gt;$E392*(1+Premissas!$B$5),"Favorável","Dentro da tolerância")),"Verificar cadastro")))))</f>
        <v/>
      </c>
      <c r="J392" s="4">
        <f>IF(AND($A392="",$B392="",$E392="",$F392=""),"",IF(OR($A392="",$B392="",$E392="",$F392=""),"Preenchimento incompleto",IF($C392="Código não cadastrado","Código não cadastrado",IF(COUNTIFS($A$5:$A$504,$A392,$B$5:$B$504,$B392)&gt;1,"Competência e código duplicados","OK"))))</f>
        <v/>
      </c>
      <c r="K392" s="32" t="n"/>
    </row>
    <row r="393">
      <c r="A393" s="37" t="n"/>
      <c r="B393" s="23" t="n"/>
      <c r="C393" s="27">
        <f>IF($B393="","",IFERROR(VLOOKUP($B393,Premissas!$A$9:$C$108,2,FALSE),"Código não cadastrado"))</f>
        <v/>
      </c>
      <c r="D393" s="24">
        <f>IF($B393="","",IFERROR(VLOOKUP($B393,Premissas!$A$9:$C$108,3,FALSE),""))</f>
        <v/>
      </c>
      <c r="E393" s="38" t="n"/>
      <c r="F393" s="38" t="n"/>
      <c r="G393" s="39">
        <f>IF(OR($E393="",$F393=""),"",$F393-$E393)</f>
        <v/>
      </c>
      <c r="H393" s="30">
        <f>IF(OR($E393="",$F393="",$E393=0),"",IFERROR($G393/$E393,""))</f>
        <v/>
      </c>
      <c r="I393" s="24">
        <f>IF(OR($B393="",$E393="",$F393=""),"",IF(AND($E393=0,$F393=0),"Sem movimento",IF(AND($E393=0,$F393&lt;&gt;0),"Sem base orçada",IF($D393="Despesa",IF($F393&gt;$E393*(1+Premissas!$B$5),"Fora da tolerância",IF($F393&lt;$E393*(1-Premissas!$B$5),"Favorável","Dentro da tolerância")),IF($D393="Receita",IF($F393&lt;$E393*(1-Premissas!$B$5),"Fora da tolerância",IF($F393&gt;$E393*(1+Premissas!$B$5),"Favorável","Dentro da tolerância")),"Verificar cadastro")))))</f>
        <v/>
      </c>
      <c r="J393" s="31">
        <f>IF(AND($A393="",$B393="",$E393="",$F393=""),"",IF(OR($A393="",$B393="",$E393="",$F393=""),"Preenchimento incompleto",IF($C393="Código não cadastrado","Código não cadastrado",IF(COUNTIFS($A$5:$A$504,$A393,$B$5:$B$504,$B393)&gt;1,"Competência e código duplicados","OK"))))</f>
        <v/>
      </c>
      <c r="K393" s="32" t="n"/>
    </row>
    <row r="394">
      <c r="A394" s="37" t="n"/>
      <c r="B394" s="23" t="n"/>
      <c r="C394" s="13">
        <f>IF($B394="","",IFERROR(VLOOKUP($B394,Premissas!$A$9:$C$108,2,FALSE),"Código não cadastrado"))</f>
        <v/>
      </c>
      <c r="D394" s="25">
        <f>IF($B394="","",IFERROR(VLOOKUP($B394,Premissas!$A$9:$C$108,3,FALSE),""))</f>
        <v/>
      </c>
      <c r="E394" s="38" t="n"/>
      <c r="F394" s="38" t="n"/>
      <c r="G394" s="35">
        <f>IF(OR($E394="",$F394=""),"",$F394-$E394)</f>
        <v/>
      </c>
      <c r="H394" s="14">
        <f>IF(OR($E394="",$F394="",$E394=0),"",IFERROR($G394/$E394,""))</f>
        <v/>
      </c>
      <c r="I394" s="25">
        <f>IF(OR($B394="",$E394="",$F394=""),"",IF(AND($E394=0,$F394=0),"Sem movimento",IF(AND($E394=0,$F394&lt;&gt;0),"Sem base orçada",IF($D394="Despesa",IF($F394&gt;$E394*(1+Premissas!$B$5),"Fora da tolerância",IF($F394&lt;$E394*(1-Premissas!$B$5),"Favorável","Dentro da tolerância")),IF($D394="Receita",IF($F394&lt;$E394*(1-Premissas!$B$5),"Fora da tolerância",IF($F394&gt;$E394*(1+Premissas!$B$5),"Favorável","Dentro da tolerância")),"Verificar cadastro")))))</f>
        <v/>
      </c>
      <c r="J394" s="4">
        <f>IF(AND($A394="",$B394="",$E394="",$F394=""),"",IF(OR($A394="",$B394="",$E394="",$F394=""),"Preenchimento incompleto",IF($C394="Código não cadastrado","Código não cadastrado",IF(COUNTIFS($A$5:$A$504,$A394,$B$5:$B$504,$B394)&gt;1,"Competência e código duplicados","OK"))))</f>
        <v/>
      </c>
      <c r="K394" s="32" t="n"/>
    </row>
    <row r="395">
      <c r="A395" s="37" t="n"/>
      <c r="B395" s="23" t="n"/>
      <c r="C395" s="27">
        <f>IF($B395="","",IFERROR(VLOOKUP($B395,Premissas!$A$9:$C$108,2,FALSE),"Código não cadastrado"))</f>
        <v/>
      </c>
      <c r="D395" s="24">
        <f>IF($B395="","",IFERROR(VLOOKUP($B395,Premissas!$A$9:$C$108,3,FALSE),""))</f>
        <v/>
      </c>
      <c r="E395" s="38" t="n"/>
      <c r="F395" s="38" t="n"/>
      <c r="G395" s="39">
        <f>IF(OR($E395="",$F395=""),"",$F395-$E395)</f>
        <v/>
      </c>
      <c r="H395" s="30">
        <f>IF(OR($E395="",$F395="",$E395=0),"",IFERROR($G395/$E395,""))</f>
        <v/>
      </c>
      <c r="I395" s="24">
        <f>IF(OR($B395="",$E395="",$F395=""),"",IF(AND($E395=0,$F395=0),"Sem movimento",IF(AND($E395=0,$F395&lt;&gt;0),"Sem base orçada",IF($D395="Despesa",IF($F395&gt;$E395*(1+Premissas!$B$5),"Fora da tolerância",IF($F395&lt;$E395*(1-Premissas!$B$5),"Favorável","Dentro da tolerância")),IF($D395="Receita",IF($F395&lt;$E395*(1-Premissas!$B$5),"Fora da tolerância",IF($F395&gt;$E395*(1+Premissas!$B$5),"Favorável","Dentro da tolerância")),"Verificar cadastro")))))</f>
        <v/>
      </c>
      <c r="J395" s="31">
        <f>IF(AND($A395="",$B395="",$E395="",$F395=""),"",IF(OR($A395="",$B395="",$E395="",$F395=""),"Preenchimento incompleto",IF($C395="Código não cadastrado","Código não cadastrado",IF(COUNTIFS($A$5:$A$504,$A395,$B$5:$B$504,$B395)&gt;1,"Competência e código duplicados","OK"))))</f>
        <v/>
      </c>
      <c r="K395" s="32" t="n"/>
    </row>
    <row r="396">
      <c r="A396" s="37" t="n"/>
      <c r="B396" s="23" t="n"/>
      <c r="C396" s="13">
        <f>IF($B396="","",IFERROR(VLOOKUP($B396,Premissas!$A$9:$C$108,2,FALSE),"Código não cadastrado"))</f>
        <v/>
      </c>
      <c r="D396" s="25">
        <f>IF($B396="","",IFERROR(VLOOKUP($B396,Premissas!$A$9:$C$108,3,FALSE),""))</f>
        <v/>
      </c>
      <c r="E396" s="38" t="n"/>
      <c r="F396" s="38" t="n"/>
      <c r="G396" s="35">
        <f>IF(OR($E396="",$F396=""),"",$F396-$E396)</f>
        <v/>
      </c>
      <c r="H396" s="14">
        <f>IF(OR($E396="",$F396="",$E396=0),"",IFERROR($G396/$E396,""))</f>
        <v/>
      </c>
      <c r="I396" s="25">
        <f>IF(OR($B396="",$E396="",$F396=""),"",IF(AND($E396=0,$F396=0),"Sem movimento",IF(AND($E396=0,$F396&lt;&gt;0),"Sem base orçada",IF($D396="Despesa",IF($F396&gt;$E396*(1+Premissas!$B$5),"Fora da tolerância",IF($F396&lt;$E396*(1-Premissas!$B$5),"Favorável","Dentro da tolerância")),IF($D396="Receita",IF($F396&lt;$E396*(1-Premissas!$B$5),"Fora da tolerância",IF($F396&gt;$E396*(1+Premissas!$B$5),"Favorável","Dentro da tolerância")),"Verificar cadastro")))))</f>
        <v/>
      </c>
      <c r="J396" s="4">
        <f>IF(AND($A396="",$B396="",$E396="",$F396=""),"",IF(OR($A396="",$B396="",$E396="",$F396=""),"Preenchimento incompleto",IF($C396="Código não cadastrado","Código não cadastrado",IF(COUNTIFS($A$5:$A$504,$A396,$B$5:$B$504,$B396)&gt;1,"Competência e código duplicados","OK"))))</f>
        <v/>
      </c>
      <c r="K396" s="32" t="n"/>
    </row>
    <row r="397">
      <c r="A397" s="37" t="n"/>
      <c r="B397" s="23" t="n"/>
      <c r="C397" s="27">
        <f>IF($B397="","",IFERROR(VLOOKUP($B397,Premissas!$A$9:$C$108,2,FALSE),"Código não cadastrado"))</f>
        <v/>
      </c>
      <c r="D397" s="24">
        <f>IF($B397="","",IFERROR(VLOOKUP($B397,Premissas!$A$9:$C$108,3,FALSE),""))</f>
        <v/>
      </c>
      <c r="E397" s="38" t="n"/>
      <c r="F397" s="38" t="n"/>
      <c r="G397" s="39">
        <f>IF(OR($E397="",$F397=""),"",$F397-$E397)</f>
        <v/>
      </c>
      <c r="H397" s="30">
        <f>IF(OR($E397="",$F397="",$E397=0),"",IFERROR($G397/$E397,""))</f>
        <v/>
      </c>
      <c r="I397" s="24">
        <f>IF(OR($B397="",$E397="",$F397=""),"",IF(AND($E397=0,$F397=0),"Sem movimento",IF(AND($E397=0,$F397&lt;&gt;0),"Sem base orçada",IF($D397="Despesa",IF($F397&gt;$E397*(1+Premissas!$B$5),"Fora da tolerância",IF($F397&lt;$E397*(1-Premissas!$B$5),"Favorável","Dentro da tolerância")),IF($D397="Receita",IF($F397&lt;$E397*(1-Premissas!$B$5),"Fora da tolerância",IF($F397&gt;$E397*(1+Premissas!$B$5),"Favorável","Dentro da tolerância")),"Verificar cadastro")))))</f>
        <v/>
      </c>
      <c r="J397" s="31">
        <f>IF(AND($A397="",$B397="",$E397="",$F397=""),"",IF(OR($A397="",$B397="",$E397="",$F397=""),"Preenchimento incompleto",IF($C397="Código não cadastrado","Código não cadastrado",IF(COUNTIFS($A$5:$A$504,$A397,$B$5:$B$504,$B397)&gt;1,"Competência e código duplicados","OK"))))</f>
        <v/>
      </c>
      <c r="K397" s="32" t="n"/>
    </row>
    <row r="398">
      <c r="A398" s="37" t="n"/>
      <c r="B398" s="23" t="n"/>
      <c r="C398" s="13">
        <f>IF($B398="","",IFERROR(VLOOKUP($B398,Premissas!$A$9:$C$108,2,FALSE),"Código não cadastrado"))</f>
        <v/>
      </c>
      <c r="D398" s="25">
        <f>IF($B398="","",IFERROR(VLOOKUP($B398,Premissas!$A$9:$C$108,3,FALSE),""))</f>
        <v/>
      </c>
      <c r="E398" s="38" t="n"/>
      <c r="F398" s="38" t="n"/>
      <c r="G398" s="35">
        <f>IF(OR($E398="",$F398=""),"",$F398-$E398)</f>
        <v/>
      </c>
      <c r="H398" s="14">
        <f>IF(OR($E398="",$F398="",$E398=0),"",IFERROR($G398/$E398,""))</f>
        <v/>
      </c>
      <c r="I398" s="25">
        <f>IF(OR($B398="",$E398="",$F398=""),"",IF(AND($E398=0,$F398=0),"Sem movimento",IF(AND($E398=0,$F398&lt;&gt;0),"Sem base orçada",IF($D398="Despesa",IF($F398&gt;$E398*(1+Premissas!$B$5),"Fora da tolerância",IF($F398&lt;$E398*(1-Premissas!$B$5),"Favorável","Dentro da tolerância")),IF($D398="Receita",IF($F398&lt;$E398*(1-Premissas!$B$5),"Fora da tolerância",IF($F398&gt;$E398*(1+Premissas!$B$5),"Favorável","Dentro da tolerância")),"Verificar cadastro")))))</f>
        <v/>
      </c>
      <c r="J398" s="4">
        <f>IF(AND($A398="",$B398="",$E398="",$F398=""),"",IF(OR($A398="",$B398="",$E398="",$F398=""),"Preenchimento incompleto",IF($C398="Código não cadastrado","Código não cadastrado",IF(COUNTIFS($A$5:$A$504,$A398,$B$5:$B$504,$B398)&gt;1,"Competência e código duplicados","OK"))))</f>
        <v/>
      </c>
      <c r="K398" s="32" t="n"/>
    </row>
    <row r="399">
      <c r="A399" s="37" t="n"/>
      <c r="B399" s="23" t="n"/>
      <c r="C399" s="27">
        <f>IF($B399="","",IFERROR(VLOOKUP($B399,Premissas!$A$9:$C$108,2,FALSE),"Código não cadastrado"))</f>
        <v/>
      </c>
      <c r="D399" s="24">
        <f>IF($B399="","",IFERROR(VLOOKUP($B399,Premissas!$A$9:$C$108,3,FALSE),""))</f>
        <v/>
      </c>
      <c r="E399" s="38" t="n"/>
      <c r="F399" s="38" t="n"/>
      <c r="G399" s="39">
        <f>IF(OR($E399="",$F399=""),"",$F399-$E399)</f>
        <v/>
      </c>
      <c r="H399" s="30">
        <f>IF(OR($E399="",$F399="",$E399=0),"",IFERROR($G399/$E399,""))</f>
        <v/>
      </c>
      <c r="I399" s="24">
        <f>IF(OR($B399="",$E399="",$F399=""),"",IF(AND($E399=0,$F399=0),"Sem movimento",IF(AND($E399=0,$F399&lt;&gt;0),"Sem base orçada",IF($D399="Despesa",IF($F399&gt;$E399*(1+Premissas!$B$5),"Fora da tolerância",IF($F399&lt;$E399*(1-Premissas!$B$5),"Favorável","Dentro da tolerância")),IF($D399="Receita",IF($F399&lt;$E399*(1-Premissas!$B$5),"Fora da tolerância",IF($F399&gt;$E399*(1+Premissas!$B$5),"Favorável","Dentro da tolerância")),"Verificar cadastro")))))</f>
        <v/>
      </c>
      <c r="J399" s="31">
        <f>IF(AND($A399="",$B399="",$E399="",$F399=""),"",IF(OR($A399="",$B399="",$E399="",$F399=""),"Preenchimento incompleto",IF($C399="Código não cadastrado","Código não cadastrado",IF(COUNTIFS($A$5:$A$504,$A399,$B$5:$B$504,$B399)&gt;1,"Competência e código duplicados","OK"))))</f>
        <v/>
      </c>
      <c r="K399" s="32" t="n"/>
    </row>
    <row r="400">
      <c r="A400" s="37" t="n"/>
      <c r="B400" s="23" t="n"/>
      <c r="C400" s="13">
        <f>IF($B400="","",IFERROR(VLOOKUP($B400,Premissas!$A$9:$C$108,2,FALSE),"Código não cadastrado"))</f>
        <v/>
      </c>
      <c r="D400" s="25">
        <f>IF($B400="","",IFERROR(VLOOKUP($B400,Premissas!$A$9:$C$108,3,FALSE),""))</f>
        <v/>
      </c>
      <c r="E400" s="38" t="n"/>
      <c r="F400" s="38" t="n"/>
      <c r="G400" s="35">
        <f>IF(OR($E400="",$F400=""),"",$F400-$E400)</f>
        <v/>
      </c>
      <c r="H400" s="14">
        <f>IF(OR($E400="",$F400="",$E400=0),"",IFERROR($G400/$E400,""))</f>
        <v/>
      </c>
      <c r="I400" s="25">
        <f>IF(OR($B400="",$E400="",$F400=""),"",IF(AND($E400=0,$F400=0),"Sem movimento",IF(AND($E400=0,$F400&lt;&gt;0),"Sem base orçada",IF($D400="Despesa",IF($F400&gt;$E400*(1+Premissas!$B$5),"Fora da tolerância",IF($F400&lt;$E400*(1-Premissas!$B$5),"Favorável","Dentro da tolerância")),IF($D400="Receita",IF($F400&lt;$E400*(1-Premissas!$B$5),"Fora da tolerância",IF($F400&gt;$E400*(1+Premissas!$B$5),"Favorável","Dentro da tolerância")),"Verificar cadastro")))))</f>
        <v/>
      </c>
      <c r="J400" s="4">
        <f>IF(AND($A400="",$B400="",$E400="",$F400=""),"",IF(OR($A400="",$B400="",$E400="",$F400=""),"Preenchimento incompleto",IF($C400="Código não cadastrado","Código não cadastrado",IF(COUNTIFS($A$5:$A$504,$A400,$B$5:$B$504,$B400)&gt;1,"Competência e código duplicados","OK"))))</f>
        <v/>
      </c>
      <c r="K400" s="32" t="n"/>
    </row>
    <row r="401">
      <c r="A401" s="37" t="n"/>
      <c r="B401" s="23" t="n"/>
      <c r="C401" s="27">
        <f>IF($B401="","",IFERROR(VLOOKUP($B401,Premissas!$A$9:$C$108,2,FALSE),"Código não cadastrado"))</f>
        <v/>
      </c>
      <c r="D401" s="24">
        <f>IF($B401="","",IFERROR(VLOOKUP($B401,Premissas!$A$9:$C$108,3,FALSE),""))</f>
        <v/>
      </c>
      <c r="E401" s="38" t="n"/>
      <c r="F401" s="38" t="n"/>
      <c r="G401" s="39">
        <f>IF(OR($E401="",$F401=""),"",$F401-$E401)</f>
        <v/>
      </c>
      <c r="H401" s="30">
        <f>IF(OR($E401="",$F401="",$E401=0),"",IFERROR($G401/$E401,""))</f>
        <v/>
      </c>
      <c r="I401" s="24">
        <f>IF(OR($B401="",$E401="",$F401=""),"",IF(AND($E401=0,$F401=0),"Sem movimento",IF(AND($E401=0,$F401&lt;&gt;0),"Sem base orçada",IF($D401="Despesa",IF($F401&gt;$E401*(1+Premissas!$B$5),"Fora da tolerância",IF($F401&lt;$E401*(1-Premissas!$B$5),"Favorável","Dentro da tolerância")),IF($D401="Receita",IF($F401&lt;$E401*(1-Premissas!$B$5),"Fora da tolerância",IF($F401&gt;$E401*(1+Premissas!$B$5),"Favorável","Dentro da tolerância")),"Verificar cadastro")))))</f>
        <v/>
      </c>
      <c r="J401" s="31">
        <f>IF(AND($A401="",$B401="",$E401="",$F401=""),"",IF(OR($A401="",$B401="",$E401="",$F401=""),"Preenchimento incompleto",IF($C401="Código não cadastrado","Código não cadastrado",IF(COUNTIFS($A$5:$A$504,$A401,$B$5:$B$504,$B401)&gt;1,"Competência e código duplicados","OK"))))</f>
        <v/>
      </c>
      <c r="K401" s="32" t="n"/>
    </row>
    <row r="402">
      <c r="A402" s="37" t="n"/>
      <c r="B402" s="23" t="n"/>
      <c r="C402" s="13">
        <f>IF($B402="","",IFERROR(VLOOKUP($B402,Premissas!$A$9:$C$108,2,FALSE),"Código não cadastrado"))</f>
        <v/>
      </c>
      <c r="D402" s="25">
        <f>IF($B402="","",IFERROR(VLOOKUP($B402,Premissas!$A$9:$C$108,3,FALSE),""))</f>
        <v/>
      </c>
      <c r="E402" s="38" t="n"/>
      <c r="F402" s="38" t="n"/>
      <c r="G402" s="35">
        <f>IF(OR($E402="",$F402=""),"",$F402-$E402)</f>
        <v/>
      </c>
      <c r="H402" s="14">
        <f>IF(OR($E402="",$F402="",$E402=0),"",IFERROR($G402/$E402,""))</f>
        <v/>
      </c>
      <c r="I402" s="25">
        <f>IF(OR($B402="",$E402="",$F402=""),"",IF(AND($E402=0,$F402=0),"Sem movimento",IF(AND($E402=0,$F402&lt;&gt;0),"Sem base orçada",IF($D402="Despesa",IF($F402&gt;$E402*(1+Premissas!$B$5),"Fora da tolerância",IF($F402&lt;$E402*(1-Premissas!$B$5),"Favorável","Dentro da tolerância")),IF($D402="Receita",IF($F402&lt;$E402*(1-Premissas!$B$5),"Fora da tolerância",IF($F402&gt;$E402*(1+Premissas!$B$5),"Favorável","Dentro da tolerância")),"Verificar cadastro")))))</f>
        <v/>
      </c>
      <c r="J402" s="4">
        <f>IF(AND($A402="",$B402="",$E402="",$F402=""),"",IF(OR($A402="",$B402="",$E402="",$F402=""),"Preenchimento incompleto",IF($C402="Código não cadastrado","Código não cadastrado",IF(COUNTIFS($A$5:$A$504,$A402,$B$5:$B$504,$B402)&gt;1,"Competência e código duplicados","OK"))))</f>
        <v/>
      </c>
      <c r="K402" s="32" t="n"/>
    </row>
    <row r="403">
      <c r="A403" s="37" t="n"/>
      <c r="B403" s="23" t="n"/>
      <c r="C403" s="27">
        <f>IF($B403="","",IFERROR(VLOOKUP($B403,Premissas!$A$9:$C$108,2,FALSE),"Código não cadastrado"))</f>
        <v/>
      </c>
      <c r="D403" s="24">
        <f>IF($B403="","",IFERROR(VLOOKUP($B403,Premissas!$A$9:$C$108,3,FALSE),""))</f>
        <v/>
      </c>
      <c r="E403" s="38" t="n"/>
      <c r="F403" s="38" t="n"/>
      <c r="G403" s="39">
        <f>IF(OR($E403="",$F403=""),"",$F403-$E403)</f>
        <v/>
      </c>
      <c r="H403" s="30">
        <f>IF(OR($E403="",$F403="",$E403=0),"",IFERROR($G403/$E403,""))</f>
        <v/>
      </c>
      <c r="I403" s="24">
        <f>IF(OR($B403="",$E403="",$F403=""),"",IF(AND($E403=0,$F403=0),"Sem movimento",IF(AND($E403=0,$F403&lt;&gt;0),"Sem base orçada",IF($D403="Despesa",IF($F403&gt;$E403*(1+Premissas!$B$5),"Fora da tolerância",IF($F403&lt;$E403*(1-Premissas!$B$5),"Favorável","Dentro da tolerância")),IF($D403="Receita",IF($F403&lt;$E403*(1-Premissas!$B$5),"Fora da tolerância",IF($F403&gt;$E403*(1+Premissas!$B$5),"Favorável","Dentro da tolerância")),"Verificar cadastro")))))</f>
        <v/>
      </c>
      <c r="J403" s="31">
        <f>IF(AND($A403="",$B403="",$E403="",$F403=""),"",IF(OR($A403="",$B403="",$E403="",$F403=""),"Preenchimento incompleto",IF($C403="Código não cadastrado","Código não cadastrado",IF(COUNTIFS($A$5:$A$504,$A403,$B$5:$B$504,$B403)&gt;1,"Competência e código duplicados","OK"))))</f>
        <v/>
      </c>
      <c r="K403" s="32" t="n"/>
    </row>
    <row r="404">
      <c r="A404" s="37" t="n"/>
      <c r="B404" s="23" t="n"/>
      <c r="C404" s="13">
        <f>IF($B404="","",IFERROR(VLOOKUP($B404,Premissas!$A$9:$C$108,2,FALSE),"Código não cadastrado"))</f>
        <v/>
      </c>
      <c r="D404" s="25">
        <f>IF($B404="","",IFERROR(VLOOKUP($B404,Premissas!$A$9:$C$108,3,FALSE),""))</f>
        <v/>
      </c>
      <c r="E404" s="38" t="n"/>
      <c r="F404" s="38" t="n"/>
      <c r="G404" s="35">
        <f>IF(OR($E404="",$F404=""),"",$F404-$E404)</f>
        <v/>
      </c>
      <c r="H404" s="14">
        <f>IF(OR($E404="",$F404="",$E404=0),"",IFERROR($G404/$E404,""))</f>
        <v/>
      </c>
      <c r="I404" s="25">
        <f>IF(OR($B404="",$E404="",$F404=""),"",IF(AND($E404=0,$F404=0),"Sem movimento",IF(AND($E404=0,$F404&lt;&gt;0),"Sem base orçada",IF($D404="Despesa",IF($F404&gt;$E404*(1+Premissas!$B$5),"Fora da tolerância",IF($F404&lt;$E404*(1-Premissas!$B$5),"Favorável","Dentro da tolerância")),IF($D404="Receita",IF($F404&lt;$E404*(1-Premissas!$B$5),"Fora da tolerância",IF($F404&gt;$E404*(1+Premissas!$B$5),"Favorável","Dentro da tolerância")),"Verificar cadastro")))))</f>
        <v/>
      </c>
      <c r="J404" s="4">
        <f>IF(AND($A404="",$B404="",$E404="",$F404=""),"",IF(OR($A404="",$B404="",$E404="",$F404=""),"Preenchimento incompleto",IF($C404="Código não cadastrado","Código não cadastrado",IF(COUNTIFS($A$5:$A$504,$A404,$B$5:$B$504,$B404)&gt;1,"Competência e código duplicados","OK"))))</f>
        <v/>
      </c>
      <c r="K404" s="32" t="n"/>
    </row>
    <row r="405">
      <c r="A405" s="37" t="n"/>
      <c r="B405" s="23" t="n"/>
      <c r="C405" s="27">
        <f>IF($B405="","",IFERROR(VLOOKUP($B405,Premissas!$A$9:$C$108,2,FALSE),"Código não cadastrado"))</f>
        <v/>
      </c>
      <c r="D405" s="24">
        <f>IF($B405="","",IFERROR(VLOOKUP($B405,Premissas!$A$9:$C$108,3,FALSE),""))</f>
        <v/>
      </c>
      <c r="E405" s="38" t="n"/>
      <c r="F405" s="38" t="n"/>
      <c r="G405" s="39">
        <f>IF(OR($E405="",$F405=""),"",$F405-$E405)</f>
        <v/>
      </c>
      <c r="H405" s="30">
        <f>IF(OR($E405="",$F405="",$E405=0),"",IFERROR($G405/$E405,""))</f>
        <v/>
      </c>
      <c r="I405" s="24">
        <f>IF(OR($B405="",$E405="",$F405=""),"",IF(AND($E405=0,$F405=0),"Sem movimento",IF(AND($E405=0,$F405&lt;&gt;0),"Sem base orçada",IF($D405="Despesa",IF($F405&gt;$E405*(1+Premissas!$B$5),"Fora da tolerância",IF($F405&lt;$E405*(1-Premissas!$B$5),"Favorável","Dentro da tolerância")),IF($D405="Receita",IF($F405&lt;$E405*(1-Premissas!$B$5),"Fora da tolerância",IF($F405&gt;$E405*(1+Premissas!$B$5),"Favorável","Dentro da tolerância")),"Verificar cadastro")))))</f>
        <v/>
      </c>
      <c r="J405" s="31">
        <f>IF(AND($A405="",$B405="",$E405="",$F405=""),"",IF(OR($A405="",$B405="",$E405="",$F405=""),"Preenchimento incompleto",IF($C405="Código não cadastrado","Código não cadastrado",IF(COUNTIFS($A$5:$A$504,$A405,$B$5:$B$504,$B405)&gt;1,"Competência e código duplicados","OK"))))</f>
        <v/>
      </c>
      <c r="K405" s="32" t="n"/>
    </row>
    <row r="406">
      <c r="A406" s="37" t="n"/>
      <c r="B406" s="23" t="n"/>
      <c r="C406" s="13">
        <f>IF($B406="","",IFERROR(VLOOKUP($B406,Premissas!$A$9:$C$108,2,FALSE),"Código não cadastrado"))</f>
        <v/>
      </c>
      <c r="D406" s="25">
        <f>IF($B406="","",IFERROR(VLOOKUP($B406,Premissas!$A$9:$C$108,3,FALSE),""))</f>
        <v/>
      </c>
      <c r="E406" s="38" t="n"/>
      <c r="F406" s="38" t="n"/>
      <c r="G406" s="35">
        <f>IF(OR($E406="",$F406=""),"",$F406-$E406)</f>
        <v/>
      </c>
      <c r="H406" s="14">
        <f>IF(OR($E406="",$F406="",$E406=0),"",IFERROR($G406/$E406,""))</f>
        <v/>
      </c>
      <c r="I406" s="25">
        <f>IF(OR($B406="",$E406="",$F406=""),"",IF(AND($E406=0,$F406=0),"Sem movimento",IF(AND($E406=0,$F406&lt;&gt;0),"Sem base orçada",IF($D406="Despesa",IF($F406&gt;$E406*(1+Premissas!$B$5),"Fora da tolerância",IF($F406&lt;$E406*(1-Premissas!$B$5),"Favorável","Dentro da tolerância")),IF($D406="Receita",IF($F406&lt;$E406*(1-Premissas!$B$5),"Fora da tolerância",IF($F406&gt;$E406*(1+Premissas!$B$5),"Favorável","Dentro da tolerância")),"Verificar cadastro")))))</f>
        <v/>
      </c>
      <c r="J406" s="4">
        <f>IF(AND($A406="",$B406="",$E406="",$F406=""),"",IF(OR($A406="",$B406="",$E406="",$F406=""),"Preenchimento incompleto",IF($C406="Código não cadastrado","Código não cadastrado",IF(COUNTIFS($A$5:$A$504,$A406,$B$5:$B$504,$B406)&gt;1,"Competência e código duplicados","OK"))))</f>
        <v/>
      </c>
      <c r="K406" s="32" t="n"/>
    </row>
    <row r="407">
      <c r="A407" s="37" t="n"/>
      <c r="B407" s="23" t="n"/>
      <c r="C407" s="27">
        <f>IF($B407="","",IFERROR(VLOOKUP($B407,Premissas!$A$9:$C$108,2,FALSE),"Código não cadastrado"))</f>
        <v/>
      </c>
      <c r="D407" s="24">
        <f>IF($B407="","",IFERROR(VLOOKUP($B407,Premissas!$A$9:$C$108,3,FALSE),""))</f>
        <v/>
      </c>
      <c r="E407" s="38" t="n"/>
      <c r="F407" s="38" t="n"/>
      <c r="G407" s="39">
        <f>IF(OR($E407="",$F407=""),"",$F407-$E407)</f>
        <v/>
      </c>
      <c r="H407" s="30">
        <f>IF(OR($E407="",$F407="",$E407=0),"",IFERROR($G407/$E407,""))</f>
        <v/>
      </c>
      <c r="I407" s="24">
        <f>IF(OR($B407="",$E407="",$F407=""),"",IF(AND($E407=0,$F407=0),"Sem movimento",IF(AND($E407=0,$F407&lt;&gt;0),"Sem base orçada",IF($D407="Despesa",IF($F407&gt;$E407*(1+Premissas!$B$5),"Fora da tolerância",IF($F407&lt;$E407*(1-Premissas!$B$5),"Favorável","Dentro da tolerância")),IF($D407="Receita",IF($F407&lt;$E407*(1-Premissas!$B$5),"Fora da tolerância",IF($F407&gt;$E407*(1+Premissas!$B$5),"Favorável","Dentro da tolerância")),"Verificar cadastro")))))</f>
        <v/>
      </c>
      <c r="J407" s="31">
        <f>IF(AND($A407="",$B407="",$E407="",$F407=""),"",IF(OR($A407="",$B407="",$E407="",$F407=""),"Preenchimento incompleto",IF($C407="Código não cadastrado","Código não cadastrado",IF(COUNTIFS($A$5:$A$504,$A407,$B$5:$B$504,$B407)&gt;1,"Competência e código duplicados","OK"))))</f>
        <v/>
      </c>
      <c r="K407" s="32" t="n"/>
    </row>
    <row r="408">
      <c r="A408" s="37" t="n"/>
      <c r="B408" s="23" t="n"/>
      <c r="C408" s="13">
        <f>IF($B408="","",IFERROR(VLOOKUP($B408,Premissas!$A$9:$C$108,2,FALSE),"Código não cadastrado"))</f>
        <v/>
      </c>
      <c r="D408" s="25">
        <f>IF($B408="","",IFERROR(VLOOKUP($B408,Premissas!$A$9:$C$108,3,FALSE),""))</f>
        <v/>
      </c>
      <c r="E408" s="38" t="n"/>
      <c r="F408" s="38" t="n"/>
      <c r="G408" s="35">
        <f>IF(OR($E408="",$F408=""),"",$F408-$E408)</f>
        <v/>
      </c>
      <c r="H408" s="14">
        <f>IF(OR($E408="",$F408="",$E408=0),"",IFERROR($G408/$E408,""))</f>
        <v/>
      </c>
      <c r="I408" s="25">
        <f>IF(OR($B408="",$E408="",$F408=""),"",IF(AND($E408=0,$F408=0),"Sem movimento",IF(AND($E408=0,$F408&lt;&gt;0),"Sem base orçada",IF($D408="Despesa",IF($F408&gt;$E408*(1+Premissas!$B$5),"Fora da tolerância",IF($F408&lt;$E408*(1-Premissas!$B$5),"Favorável","Dentro da tolerância")),IF($D408="Receita",IF($F408&lt;$E408*(1-Premissas!$B$5),"Fora da tolerância",IF($F408&gt;$E408*(1+Premissas!$B$5),"Favorável","Dentro da tolerância")),"Verificar cadastro")))))</f>
        <v/>
      </c>
      <c r="J408" s="4">
        <f>IF(AND($A408="",$B408="",$E408="",$F408=""),"",IF(OR($A408="",$B408="",$E408="",$F408=""),"Preenchimento incompleto",IF($C408="Código não cadastrado","Código não cadastrado",IF(COUNTIFS($A$5:$A$504,$A408,$B$5:$B$504,$B408)&gt;1,"Competência e código duplicados","OK"))))</f>
        <v/>
      </c>
      <c r="K408" s="32" t="n"/>
    </row>
    <row r="409">
      <c r="A409" s="37" t="n"/>
      <c r="B409" s="23" t="n"/>
      <c r="C409" s="27">
        <f>IF($B409="","",IFERROR(VLOOKUP($B409,Premissas!$A$9:$C$108,2,FALSE),"Código não cadastrado"))</f>
        <v/>
      </c>
      <c r="D409" s="24">
        <f>IF($B409="","",IFERROR(VLOOKUP($B409,Premissas!$A$9:$C$108,3,FALSE),""))</f>
        <v/>
      </c>
      <c r="E409" s="38" t="n"/>
      <c r="F409" s="38" t="n"/>
      <c r="G409" s="39">
        <f>IF(OR($E409="",$F409=""),"",$F409-$E409)</f>
        <v/>
      </c>
      <c r="H409" s="30">
        <f>IF(OR($E409="",$F409="",$E409=0),"",IFERROR($G409/$E409,""))</f>
        <v/>
      </c>
      <c r="I409" s="24">
        <f>IF(OR($B409="",$E409="",$F409=""),"",IF(AND($E409=0,$F409=0),"Sem movimento",IF(AND($E409=0,$F409&lt;&gt;0),"Sem base orçada",IF($D409="Despesa",IF($F409&gt;$E409*(1+Premissas!$B$5),"Fora da tolerância",IF($F409&lt;$E409*(1-Premissas!$B$5),"Favorável","Dentro da tolerância")),IF($D409="Receita",IF($F409&lt;$E409*(1-Premissas!$B$5),"Fora da tolerância",IF($F409&gt;$E409*(1+Premissas!$B$5),"Favorável","Dentro da tolerância")),"Verificar cadastro")))))</f>
        <v/>
      </c>
      <c r="J409" s="31">
        <f>IF(AND($A409="",$B409="",$E409="",$F409=""),"",IF(OR($A409="",$B409="",$E409="",$F409=""),"Preenchimento incompleto",IF($C409="Código não cadastrado","Código não cadastrado",IF(COUNTIFS($A$5:$A$504,$A409,$B$5:$B$504,$B409)&gt;1,"Competência e código duplicados","OK"))))</f>
        <v/>
      </c>
      <c r="K409" s="32" t="n"/>
    </row>
    <row r="410">
      <c r="A410" s="37" t="n"/>
      <c r="B410" s="23" t="n"/>
      <c r="C410" s="13">
        <f>IF($B410="","",IFERROR(VLOOKUP($B410,Premissas!$A$9:$C$108,2,FALSE),"Código não cadastrado"))</f>
        <v/>
      </c>
      <c r="D410" s="25">
        <f>IF($B410="","",IFERROR(VLOOKUP($B410,Premissas!$A$9:$C$108,3,FALSE),""))</f>
        <v/>
      </c>
      <c r="E410" s="38" t="n"/>
      <c r="F410" s="38" t="n"/>
      <c r="G410" s="35">
        <f>IF(OR($E410="",$F410=""),"",$F410-$E410)</f>
        <v/>
      </c>
      <c r="H410" s="14">
        <f>IF(OR($E410="",$F410="",$E410=0),"",IFERROR($G410/$E410,""))</f>
        <v/>
      </c>
      <c r="I410" s="25">
        <f>IF(OR($B410="",$E410="",$F410=""),"",IF(AND($E410=0,$F410=0),"Sem movimento",IF(AND($E410=0,$F410&lt;&gt;0),"Sem base orçada",IF($D410="Despesa",IF($F410&gt;$E410*(1+Premissas!$B$5),"Fora da tolerância",IF($F410&lt;$E410*(1-Premissas!$B$5),"Favorável","Dentro da tolerância")),IF($D410="Receita",IF($F410&lt;$E410*(1-Premissas!$B$5),"Fora da tolerância",IF($F410&gt;$E410*(1+Premissas!$B$5),"Favorável","Dentro da tolerância")),"Verificar cadastro")))))</f>
        <v/>
      </c>
      <c r="J410" s="4">
        <f>IF(AND($A410="",$B410="",$E410="",$F410=""),"",IF(OR($A410="",$B410="",$E410="",$F410=""),"Preenchimento incompleto",IF($C410="Código não cadastrado","Código não cadastrado",IF(COUNTIFS($A$5:$A$504,$A410,$B$5:$B$504,$B410)&gt;1,"Competência e código duplicados","OK"))))</f>
        <v/>
      </c>
      <c r="K410" s="32" t="n"/>
    </row>
    <row r="411">
      <c r="A411" s="37" t="n"/>
      <c r="B411" s="23" t="n"/>
      <c r="C411" s="27">
        <f>IF($B411="","",IFERROR(VLOOKUP($B411,Premissas!$A$9:$C$108,2,FALSE),"Código não cadastrado"))</f>
        <v/>
      </c>
      <c r="D411" s="24">
        <f>IF($B411="","",IFERROR(VLOOKUP($B411,Premissas!$A$9:$C$108,3,FALSE),""))</f>
        <v/>
      </c>
      <c r="E411" s="38" t="n"/>
      <c r="F411" s="38" t="n"/>
      <c r="G411" s="39">
        <f>IF(OR($E411="",$F411=""),"",$F411-$E411)</f>
        <v/>
      </c>
      <c r="H411" s="30">
        <f>IF(OR($E411="",$F411="",$E411=0),"",IFERROR($G411/$E411,""))</f>
        <v/>
      </c>
      <c r="I411" s="24">
        <f>IF(OR($B411="",$E411="",$F411=""),"",IF(AND($E411=0,$F411=0),"Sem movimento",IF(AND($E411=0,$F411&lt;&gt;0),"Sem base orçada",IF($D411="Despesa",IF($F411&gt;$E411*(1+Premissas!$B$5),"Fora da tolerância",IF($F411&lt;$E411*(1-Premissas!$B$5),"Favorável","Dentro da tolerância")),IF($D411="Receita",IF($F411&lt;$E411*(1-Premissas!$B$5),"Fora da tolerância",IF($F411&gt;$E411*(1+Premissas!$B$5),"Favorável","Dentro da tolerância")),"Verificar cadastro")))))</f>
        <v/>
      </c>
      <c r="J411" s="31">
        <f>IF(AND($A411="",$B411="",$E411="",$F411=""),"",IF(OR($A411="",$B411="",$E411="",$F411=""),"Preenchimento incompleto",IF($C411="Código não cadastrado","Código não cadastrado",IF(COUNTIFS($A$5:$A$504,$A411,$B$5:$B$504,$B411)&gt;1,"Competência e código duplicados","OK"))))</f>
        <v/>
      </c>
      <c r="K411" s="32" t="n"/>
    </row>
    <row r="412">
      <c r="A412" s="37" t="n"/>
      <c r="B412" s="23" t="n"/>
      <c r="C412" s="13">
        <f>IF($B412="","",IFERROR(VLOOKUP($B412,Premissas!$A$9:$C$108,2,FALSE),"Código não cadastrado"))</f>
        <v/>
      </c>
      <c r="D412" s="25">
        <f>IF($B412="","",IFERROR(VLOOKUP($B412,Premissas!$A$9:$C$108,3,FALSE),""))</f>
        <v/>
      </c>
      <c r="E412" s="38" t="n"/>
      <c r="F412" s="38" t="n"/>
      <c r="G412" s="35">
        <f>IF(OR($E412="",$F412=""),"",$F412-$E412)</f>
        <v/>
      </c>
      <c r="H412" s="14">
        <f>IF(OR($E412="",$F412="",$E412=0),"",IFERROR($G412/$E412,""))</f>
        <v/>
      </c>
      <c r="I412" s="25">
        <f>IF(OR($B412="",$E412="",$F412=""),"",IF(AND($E412=0,$F412=0),"Sem movimento",IF(AND($E412=0,$F412&lt;&gt;0),"Sem base orçada",IF($D412="Despesa",IF($F412&gt;$E412*(1+Premissas!$B$5),"Fora da tolerância",IF($F412&lt;$E412*(1-Premissas!$B$5),"Favorável","Dentro da tolerância")),IF($D412="Receita",IF($F412&lt;$E412*(1-Premissas!$B$5),"Fora da tolerância",IF($F412&gt;$E412*(1+Premissas!$B$5),"Favorável","Dentro da tolerância")),"Verificar cadastro")))))</f>
        <v/>
      </c>
      <c r="J412" s="4">
        <f>IF(AND($A412="",$B412="",$E412="",$F412=""),"",IF(OR($A412="",$B412="",$E412="",$F412=""),"Preenchimento incompleto",IF($C412="Código não cadastrado","Código não cadastrado",IF(COUNTIFS($A$5:$A$504,$A412,$B$5:$B$504,$B412)&gt;1,"Competência e código duplicados","OK"))))</f>
        <v/>
      </c>
      <c r="K412" s="32" t="n"/>
    </row>
    <row r="413">
      <c r="A413" s="37" t="n"/>
      <c r="B413" s="23" t="n"/>
      <c r="C413" s="27">
        <f>IF($B413="","",IFERROR(VLOOKUP($B413,Premissas!$A$9:$C$108,2,FALSE),"Código não cadastrado"))</f>
        <v/>
      </c>
      <c r="D413" s="24">
        <f>IF($B413="","",IFERROR(VLOOKUP($B413,Premissas!$A$9:$C$108,3,FALSE),""))</f>
        <v/>
      </c>
      <c r="E413" s="38" t="n"/>
      <c r="F413" s="38" t="n"/>
      <c r="G413" s="39">
        <f>IF(OR($E413="",$F413=""),"",$F413-$E413)</f>
        <v/>
      </c>
      <c r="H413" s="30">
        <f>IF(OR($E413="",$F413="",$E413=0),"",IFERROR($G413/$E413,""))</f>
        <v/>
      </c>
      <c r="I413" s="24">
        <f>IF(OR($B413="",$E413="",$F413=""),"",IF(AND($E413=0,$F413=0),"Sem movimento",IF(AND($E413=0,$F413&lt;&gt;0),"Sem base orçada",IF($D413="Despesa",IF($F413&gt;$E413*(1+Premissas!$B$5),"Fora da tolerância",IF($F413&lt;$E413*(1-Premissas!$B$5),"Favorável","Dentro da tolerância")),IF($D413="Receita",IF($F413&lt;$E413*(1-Premissas!$B$5),"Fora da tolerância",IF($F413&gt;$E413*(1+Premissas!$B$5),"Favorável","Dentro da tolerância")),"Verificar cadastro")))))</f>
        <v/>
      </c>
      <c r="J413" s="31">
        <f>IF(AND($A413="",$B413="",$E413="",$F413=""),"",IF(OR($A413="",$B413="",$E413="",$F413=""),"Preenchimento incompleto",IF($C413="Código não cadastrado","Código não cadastrado",IF(COUNTIFS($A$5:$A$504,$A413,$B$5:$B$504,$B413)&gt;1,"Competência e código duplicados","OK"))))</f>
        <v/>
      </c>
      <c r="K413" s="32" t="n"/>
    </row>
    <row r="414">
      <c r="A414" s="37" t="n"/>
      <c r="B414" s="23" t="n"/>
      <c r="C414" s="13">
        <f>IF($B414="","",IFERROR(VLOOKUP($B414,Premissas!$A$9:$C$108,2,FALSE),"Código não cadastrado"))</f>
        <v/>
      </c>
      <c r="D414" s="25">
        <f>IF($B414="","",IFERROR(VLOOKUP($B414,Premissas!$A$9:$C$108,3,FALSE),""))</f>
        <v/>
      </c>
      <c r="E414" s="38" t="n"/>
      <c r="F414" s="38" t="n"/>
      <c r="G414" s="35">
        <f>IF(OR($E414="",$F414=""),"",$F414-$E414)</f>
        <v/>
      </c>
      <c r="H414" s="14">
        <f>IF(OR($E414="",$F414="",$E414=0),"",IFERROR($G414/$E414,""))</f>
        <v/>
      </c>
      <c r="I414" s="25">
        <f>IF(OR($B414="",$E414="",$F414=""),"",IF(AND($E414=0,$F414=0),"Sem movimento",IF(AND($E414=0,$F414&lt;&gt;0),"Sem base orçada",IF($D414="Despesa",IF($F414&gt;$E414*(1+Premissas!$B$5),"Fora da tolerância",IF($F414&lt;$E414*(1-Premissas!$B$5),"Favorável","Dentro da tolerância")),IF($D414="Receita",IF($F414&lt;$E414*(1-Premissas!$B$5),"Fora da tolerância",IF($F414&gt;$E414*(1+Premissas!$B$5),"Favorável","Dentro da tolerância")),"Verificar cadastro")))))</f>
        <v/>
      </c>
      <c r="J414" s="4">
        <f>IF(AND($A414="",$B414="",$E414="",$F414=""),"",IF(OR($A414="",$B414="",$E414="",$F414=""),"Preenchimento incompleto",IF($C414="Código não cadastrado","Código não cadastrado",IF(COUNTIFS($A$5:$A$504,$A414,$B$5:$B$504,$B414)&gt;1,"Competência e código duplicados","OK"))))</f>
        <v/>
      </c>
      <c r="K414" s="32" t="n"/>
    </row>
    <row r="415">
      <c r="A415" s="37" t="n"/>
      <c r="B415" s="23" t="n"/>
      <c r="C415" s="27">
        <f>IF($B415="","",IFERROR(VLOOKUP($B415,Premissas!$A$9:$C$108,2,FALSE),"Código não cadastrado"))</f>
        <v/>
      </c>
      <c r="D415" s="24">
        <f>IF($B415="","",IFERROR(VLOOKUP($B415,Premissas!$A$9:$C$108,3,FALSE),""))</f>
        <v/>
      </c>
      <c r="E415" s="38" t="n"/>
      <c r="F415" s="38" t="n"/>
      <c r="G415" s="39">
        <f>IF(OR($E415="",$F415=""),"",$F415-$E415)</f>
        <v/>
      </c>
      <c r="H415" s="30">
        <f>IF(OR($E415="",$F415="",$E415=0),"",IFERROR($G415/$E415,""))</f>
        <v/>
      </c>
      <c r="I415" s="24">
        <f>IF(OR($B415="",$E415="",$F415=""),"",IF(AND($E415=0,$F415=0),"Sem movimento",IF(AND($E415=0,$F415&lt;&gt;0),"Sem base orçada",IF($D415="Despesa",IF($F415&gt;$E415*(1+Premissas!$B$5),"Fora da tolerância",IF($F415&lt;$E415*(1-Premissas!$B$5),"Favorável","Dentro da tolerância")),IF($D415="Receita",IF($F415&lt;$E415*(1-Premissas!$B$5),"Fora da tolerância",IF($F415&gt;$E415*(1+Premissas!$B$5),"Favorável","Dentro da tolerância")),"Verificar cadastro")))))</f>
        <v/>
      </c>
      <c r="J415" s="31">
        <f>IF(AND($A415="",$B415="",$E415="",$F415=""),"",IF(OR($A415="",$B415="",$E415="",$F415=""),"Preenchimento incompleto",IF($C415="Código não cadastrado","Código não cadastrado",IF(COUNTIFS($A$5:$A$504,$A415,$B$5:$B$504,$B415)&gt;1,"Competência e código duplicados","OK"))))</f>
        <v/>
      </c>
      <c r="K415" s="32" t="n"/>
    </row>
    <row r="416">
      <c r="A416" s="37" t="n"/>
      <c r="B416" s="23" t="n"/>
      <c r="C416" s="13">
        <f>IF($B416="","",IFERROR(VLOOKUP($B416,Premissas!$A$9:$C$108,2,FALSE),"Código não cadastrado"))</f>
        <v/>
      </c>
      <c r="D416" s="25">
        <f>IF($B416="","",IFERROR(VLOOKUP($B416,Premissas!$A$9:$C$108,3,FALSE),""))</f>
        <v/>
      </c>
      <c r="E416" s="38" t="n"/>
      <c r="F416" s="38" t="n"/>
      <c r="G416" s="35">
        <f>IF(OR($E416="",$F416=""),"",$F416-$E416)</f>
        <v/>
      </c>
      <c r="H416" s="14">
        <f>IF(OR($E416="",$F416="",$E416=0),"",IFERROR($G416/$E416,""))</f>
        <v/>
      </c>
      <c r="I416" s="25">
        <f>IF(OR($B416="",$E416="",$F416=""),"",IF(AND($E416=0,$F416=0),"Sem movimento",IF(AND($E416=0,$F416&lt;&gt;0),"Sem base orçada",IF($D416="Despesa",IF($F416&gt;$E416*(1+Premissas!$B$5),"Fora da tolerância",IF($F416&lt;$E416*(1-Premissas!$B$5),"Favorável","Dentro da tolerância")),IF($D416="Receita",IF($F416&lt;$E416*(1-Premissas!$B$5),"Fora da tolerância",IF($F416&gt;$E416*(1+Premissas!$B$5),"Favorável","Dentro da tolerância")),"Verificar cadastro")))))</f>
        <v/>
      </c>
      <c r="J416" s="4">
        <f>IF(AND($A416="",$B416="",$E416="",$F416=""),"",IF(OR($A416="",$B416="",$E416="",$F416=""),"Preenchimento incompleto",IF($C416="Código não cadastrado","Código não cadastrado",IF(COUNTIFS($A$5:$A$504,$A416,$B$5:$B$504,$B416)&gt;1,"Competência e código duplicados","OK"))))</f>
        <v/>
      </c>
      <c r="K416" s="32" t="n"/>
    </row>
    <row r="417">
      <c r="A417" s="37" t="n"/>
      <c r="B417" s="23" t="n"/>
      <c r="C417" s="27">
        <f>IF($B417="","",IFERROR(VLOOKUP($B417,Premissas!$A$9:$C$108,2,FALSE),"Código não cadastrado"))</f>
        <v/>
      </c>
      <c r="D417" s="24">
        <f>IF($B417="","",IFERROR(VLOOKUP($B417,Premissas!$A$9:$C$108,3,FALSE),""))</f>
        <v/>
      </c>
      <c r="E417" s="38" t="n"/>
      <c r="F417" s="38" t="n"/>
      <c r="G417" s="39">
        <f>IF(OR($E417="",$F417=""),"",$F417-$E417)</f>
        <v/>
      </c>
      <c r="H417" s="30">
        <f>IF(OR($E417="",$F417="",$E417=0),"",IFERROR($G417/$E417,""))</f>
        <v/>
      </c>
      <c r="I417" s="24">
        <f>IF(OR($B417="",$E417="",$F417=""),"",IF(AND($E417=0,$F417=0),"Sem movimento",IF(AND($E417=0,$F417&lt;&gt;0),"Sem base orçada",IF($D417="Despesa",IF($F417&gt;$E417*(1+Premissas!$B$5),"Fora da tolerância",IF($F417&lt;$E417*(1-Premissas!$B$5),"Favorável","Dentro da tolerância")),IF($D417="Receita",IF($F417&lt;$E417*(1-Premissas!$B$5),"Fora da tolerância",IF($F417&gt;$E417*(1+Premissas!$B$5),"Favorável","Dentro da tolerância")),"Verificar cadastro")))))</f>
        <v/>
      </c>
      <c r="J417" s="31">
        <f>IF(AND($A417="",$B417="",$E417="",$F417=""),"",IF(OR($A417="",$B417="",$E417="",$F417=""),"Preenchimento incompleto",IF($C417="Código não cadastrado","Código não cadastrado",IF(COUNTIFS($A$5:$A$504,$A417,$B$5:$B$504,$B417)&gt;1,"Competência e código duplicados","OK"))))</f>
        <v/>
      </c>
      <c r="K417" s="32" t="n"/>
    </row>
    <row r="418">
      <c r="A418" s="37" t="n"/>
      <c r="B418" s="23" t="n"/>
      <c r="C418" s="13">
        <f>IF($B418="","",IFERROR(VLOOKUP($B418,Premissas!$A$9:$C$108,2,FALSE),"Código não cadastrado"))</f>
        <v/>
      </c>
      <c r="D418" s="25">
        <f>IF($B418="","",IFERROR(VLOOKUP($B418,Premissas!$A$9:$C$108,3,FALSE),""))</f>
        <v/>
      </c>
      <c r="E418" s="38" t="n"/>
      <c r="F418" s="38" t="n"/>
      <c r="G418" s="35">
        <f>IF(OR($E418="",$F418=""),"",$F418-$E418)</f>
        <v/>
      </c>
      <c r="H418" s="14">
        <f>IF(OR($E418="",$F418="",$E418=0),"",IFERROR($G418/$E418,""))</f>
        <v/>
      </c>
      <c r="I418" s="25">
        <f>IF(OR($B418="",$E418="",$F418=""),"",IF(AND($E418=0,$F418=0),"Sem movimento",IF(AND($E418=0,$F418&lt;&gt;0),"Sem base orçada",IF($D418="Despesa",IF($F418&gt;$E418*(1+Premissas!$B$5),"Fora da tolerância",IF($F418&lt;$E418*(1-Premissas!$B$5),"Favorável","Dentro da tolerância")),IF($D418="Receita",IF($F418&lt;$E418*(1-Premissas!$B$5),"Fora da tolerância",IF($F418&gt;$E418*(1+Premissas!$B$5),"Favorável","Dentro da tolerância")),"Verificar cadastro")))))</f>
        <v/>
      </c>
      <c r="J418" s="4">
        <f>IF(AND($A418="",$B418="",$E418="",$F418=""),"",IF(OR($A418="",$B418="",$E418="",$F418=""),"Preenchimento incompleto",IF($C418="Código não cadastrado","Código não cadastrado",IF(COUNTIFS($A$5:$A$504,$A418,$B$5:$B$504,$B418)&gt;1,"Competência e código duplicados","OK"))))</f>
        <v/>
      </c>
      <c r="K418" s="32" t="n"/>
    </row>
    <row r="419">
      <c r="A419" s="37" t="n"/>
      <c r="B419" s="23" t="n"/>
      <c r="C419" s="27">
        <f>IF($B419="","",IFERROR(VLOOKUP($B419,Premissas!$A$9:$C$108,2,FALSE),"Código não cadastrado"))</f>
        <v/>
      </c>
      <c r="D419" s="24">
        <f>IF($B419="","",IFERROR(VLOOKUP($B419,Premissas!$A$9:$C$108,3,FALSE),""))</f>
        <v/>
      </c>
      <c r="E419" s="38" t="n"/>
      <c r="F419" s="38" t="n"/>
      <c r="G419" s="39">
        <f>IF(OR($E419="",$F419=""),"",$F419-$E419)</f>
        <v/>
      </c>
      <c r="H419" s="30">
        <f>IF(OR($E419="",$F419="",$E419=0),"",IFERROR($G419/$E419,""))</f>
        <v/>
      </c>
      <c r="I419" s="24">
        <f>IF(OR($B419="",$E419="",$F419=""),"",IF(AND($E419=0,$F419=0),"Sem movimento",IF(AND($E419=0,$F419&lt;&gt;0),"Sem base orçada",IF($D419="Despesa",IF($F419&gt;$E419*(1+Premissas!$B$5),"Fora da tolerância",IF($F419&lt;$E419*(1-Premissas!$B$5),"Favorável","Dentro da tolerância")),IF($D419="Receita",IF($F419&lt;$E419*(1-Premissas!$B$5),"Fora da tolerância",IF($F419&gt;$E419*(1+Premissas!$B$5),"Favorável","Dentro da tolerância")),"Verificar cadastro")))))</f>
        <v/>
      </c>
      <c r="J419" s="31">
        <f>IF(AND($A419="",$B419="",$E419="",$F419=""),"",IF(OR($A419="",$B419="",$E419="",$F419=""),"Preenchimento incompleto",IF($C419="Código não cadastrado","Código não cadastrado",IF(COUNTIFS($A$5:$A$504,$A419,$B$5:$B$504,$B419)&gt;1,"Competência e código duplicados","OK"))))</f>
        <v/>
      </c>
      <c r="K419" s="32" t="n"/>
    </row>
    <row r="420">
      <c r="A420" s="37" t="n"/>
      <c r="B420" s="23" t="n"/>
      <c r="C420" s="13">
        <f>IF($B420="","",IFERROR(VLOOKUP($B420,Premissas!$A$9:$C$108,2,FALSE),"Código não cadastrado"))</f>
        <v/>
      </c>
      <c r="D420" s="25">
        <f>IF($B420="","",IFERROR(VLOOKUP($B420,Premissas!$A$9:$C$108,3,FALSE),""))</f>
        <v/>
      </c>
      <c r="E420" s="38" t="n"/>
      <c r="F420" s="38" t="n"/>
      <c r="G420" s="35">
        <f>IF(OR($E420="",$F420=""),"",$F420-$E420)</f>
        <v/>
      </c>
      <c r="H420" s="14">
        <f>IF(OR($E420="",$F420="",$E420=0),"",IFERROR($G420/$E420,""))</f>
        <v/>
      </c>
      <c r="I420" s="25">
        <f>IF(OR($B420="",$E420="",$F420=""),"",IF(AND($E420=0,$F420=0),"Sem movimento",IF(AND($E420=0,$F420&lt;&gt;0),"Sem base orçada",IF($D420="Despesa",IF($F420&gt;$E420*(1+Premissas!$B$5),"Fora da tolerância",IF($F420&lt;$E420*(1-Premissas!$B$5),"Favorável","Dentro da tolerância")),IF($D420="Receita",IF($F420&lt;$E420*(1-Premissas!$B$5),"Fora da tolerância",IF($F420&gt;$E420*(1+Premissas!$B$5),"Favorável","Dentro da tolerância")),"Verificar cadastro")))))</f>
        <v/>
      </c>
      <c r="J420" s="4">
        <f>IF(AND($A420="",$B420="",$E420="",$F420=""),"",IF(OR($A420="",$B420="",$E420="",$F420=""),"Preenchimento incompleto",IF($C420="Código não cadastrado","Código não cadastrado",IF(COUNTIFS($A$5:$A$504,$A420,$B$5:$B$504,$B420)&gt;1,"Competência e código duplicados","OK"))))</f>
        <v/>
      </c>
      <c r="K420" s="32" t="n"/>
    </row>
    <row r="421">
      <c r="A421" s="37" t="n"/>
      <c r="B421" s="23" t="n"/>
      <c r="C421" s="27">
        <f>IF($B421="","",IFERROR(VLOOKUP($B421,Premissas!$A$9:$C$108,2,FALSE),"Código não cadastrado"))</f>
        <v/>
      </c>
      <c r="D421" s="24">
        <f>IF($B421="","",IFERROR(VLOOKUP($B421,Premissas!$A$9:$C$108,3,FALSE),""))</f>
        <v/>
      </c>
      <c r="E421" s="38" t="n"/>
      <c r="F421" s="38" t="n"/>
      <c r="G421" s="39">
        <f>IF(OR($E421="",$F421=""),"",$F421-$E421)</f>
        <v/>
      </c>
      <c r="H421" s="30">
        <f>IF(OR($E421="",$F421="",$E421=0),"",IFERROR($G421/$E421,""))</f>
        <v/>
      </c>
      <c r="I421" s="24">
        <f>IF(OR($B421="",$E421="",$F421=""),"",IF(AND($E421=0,$F421=0),"Sem movimento",IF(AND($E421=0,$F421&lt;&gt;0),"Sem base orçada",IF($D421="Despesa",IF($F421&gt;$E421*(1+Premissas!$B$5),"Fora da tolerância",IF($F421&lt;$E421*(1-Premissas!$B$5),"Favorável","Dentro da tolerância")),IF($D421="Receita",IF($F421&lt;$E421*(1-Premissas!$B$5),"Fora da tolerância",IF($F421&gt;$E421*(1+Premissas!$B$5),"Favorável","Dentro da tolerância")),"Verificar cadastro")))))</f>
        <v/>
      </c>
      <c r="J421" s="31">
        <f>IF(AND($A421="",$B421="",$E421="",$F421=""),"",IF(OR($A421="",$B421="",$E421="",$F421=""),"Preenchimento incompleto",IF($C421="Código não cadastrado","Código não cadastrado",IF(COUNTIFS($A$5:$A$504,$A421,$B$5:$B$504,$B421)&gt;1,"Competência e código duplicados","OK"))))</f>
        <v/>
      </c>
      <c r="K421" s="32" t="n"/>
    </row>
    <row r="422">
      <c r="A422" s="37" t="n"/>
      <c r="B422" s="23" t="n"/>
      <c r="C422" s="13">
        <f>IF($B422="","",IFERROR(VLOOKUP($B422,Premissas!$A$9:$C$108,2,FALSE),"Código não cadastrado"))</f>
        <v/>
      </c>
      <c r="D422" s="25">
        <f>IF($B422="","",IFERROR(VLOOKUP($B422,Premissas!$A$9:$C$108,3,FALSE),""))</f>
        <v/>
      </c>
      <c r="E422" s="38" t="n"/>
      <c r="F422" s="38" t="n"/>
      <c r="G422" s="35">
        <f>IF(OR($E422="",$F422=""),"",$F422-$E422)</f>
        <v/>
      </c>
      <c r="H422" s="14">
        <f>IF(OR($E422="",$F422="",$E422=0),"",IFERROR($G422/$E422,""))</f>
        <v/>
      </c>
      <c r="I422" s="25">
        <f>IF(OR($B422="",$E422="",$F422=""),"",IF(AND($E422=0,$F422=0),"Sem movimento",IF(AND($E422=0,$F422&lt;&gt;0),"Sem base orçada",IF($D422="Despesa",IF($F422&gt;$E422*(1+Premissas!$B$5),"Fora da tolerância",IF($F422&lt;$E422*(1-Premissas!$B$5),"Favorável","Dentro da tolerância")),IF($D422="Receita",IF($F422&lt;$E422*(1-Premissas!$B$5),"Fora da tolerância",IF($F422&gt;$E422*(1+Premissas!$B$5),"Favorável","Dentro da tolerância")),"Verificar cadastro")))))</f>
        <v/>
      </c>
      <c r="J422" s="4">
        <f>IF(AND($A422="",$B422="",$E422="",$F422=""),"",IF(OR($A422="",$B422="",$E422="",$F422=""),"Preenchimento incompleto",IF($C422="Código não cadastrado","Código não cadastrado",IF(COUNTIFS($A$5:$A$504,$A422,$B$5:$B$504,$B422)&gt;1,"Competência e código duplicados","OK"))))</f>
        <v/>
      </c>
      <c r="K422" s="32" t="n"/>
    </row>
    <row r="423">
      <c r="A423" s="37" t="n"/>
      <c r="B423" s="23" t="n"/>
      <c r="C423" s="27">
        <f>IF($B423="","",IFERROR(VLOOKUP($B423,Premissas!$A$9:$C$108,2,FALSE),"Código não cadastrado"))</f>
        <v/>
      </c>
      <c r="D423" s="24">
        <f>IF($B423="","",IFERROR(VLOOKUP($B423,Premissas!$A$9:$C$108,3,FALSE),""))</f>
        <v/>
      </c>
      <c r="E423" s="38" t="n"/>
      <c r="F423" s="38" t="n"/>
      <c r="G423" s="39">
        <f>IF(OR($E423="",$F423=""),"",$F423-$E423)</f>
        <v/>
      </c>
      <c r="H423" s="30">
        <f>IF(OR($E423="",$F423="",$E423=0),"",IFERROR($G423/$E423,""))</f>
        <v/>
      </c>
      <c r="I423" s="24">
        <f>IF(OR($B423="",$E423="",$F423=""),"",IF(AND($E423=0,$F423=0),"Sem movimento",IF(AND($E423=0,$F423&lt;&gt;0),"Sem base orçada",IF($D423="Despesa",IF($F423&gt;$E423*(1+Premissas!$B$5),"Fora da tolerância",IF($F423&lt;$E423*(1-Premissas!$B$5),"Favorável","Dentro da tolerância")),IF($D423="Receita",IF($F423&lt;$E423*(1-Premissas!$B$5),"Fora da tolerância",IF($F423&gt;$E423*(1+Premissas!$B$5),"Favorável","Dentro da tolerância")),"Verificar cadastro")))))</f>
        <v/>
      </c>
      <c r="J423" s="31">
        <f>IF(AND($A423="",$B423="",$E423="",$F423=""),"",IF(OR($A423="",$B423="",$E423="",$F423=""),"Preenchimento incompleto",IF($C423="Código não cadastrado","Código não cadastrado",IF(COUNTIFS($A$5:$A$504,$A423,$B$5:$B$504,$B423)&gt;1,"Competência e código duplicados","OK"))))</f>
        <v/>
      </c>
      <c r="K423" s="32" t="n"/>
    </row>
    <row r="424">
      <c r="A424" s="37" t="n"/>
      <c r="B424" s="23" t="n"/>
      <c r="C424" s="13">
        <f>IF($B424="","",IFERROR(VLOOKUP($B424,Premissas!$A$9:$C$108,2,FALSE),"Código não cadastrado"))</f>
        <v/>
      </c>
      <c r="D424" s="25">
        <f>IF($B424="","",IFERROR(VLOOKUP($B424,Premissas!$A$9:$C$108,3,FALSE),""))</f>
        <v/>
      </c>
      <c r="E424" s="38" t="n"/>
      <c r="F424" s="38" t="n"/>
      <c r="G424" s="35">
        <f>IF(OR($E424="",$F424=""),"",$F424-$E424)</f>
        <v/>
      </c>
      <c r="H424" s="14">
        <f>IF(OR($E424="",$F424="",$E424=0),"",IFERROR($G424/$E424,""))</f>
        <v/>
      </c>
      <c r="I424" s="25">
        <f>IF(OR($B424="",$E424="",$F424=""),"",IF(AND($E424=0,$F424=0),"Sem movimento",IF(AND($E424=0,$F424&lt;&gt;0),"Sem base orçada",IF($D424="Despesa",IF($F424&gt;$E424*(1+Premissas!$B$5),"Fora da tolerância",IF($F424&lt;$E424*(1-Premissas!$B$5),"Favorável","Dentro da tolerância")),IF($D424="Receita",IF($F424&lt;$E424*(1-Premissas!$B$5),"Fora da tolerância",IF($F424&gt;$E424*(1+Premissas!$B$5),"Favorável","Dentro da tolerância")),"Verificar cadastro")))))</f>
        <v/>
      </c>
      <c r="J424" s="4">
        <f>IF(AND($A424="",$B424="",$E424="",$F424=""),"",IF(OR($A424="",$B424="",$E424="",$F424=""),"Preenchimento incompleto",IF($C424="Código não cadastrado","Código não cadastrado",IF(COUNTIFS($A$5:$A$504,$A424,$B$5:$B$504,$B424)&gt;1,"Competência e código duplicados","OK"))))</f>
        <v/>
      </c>
      <c r="K424" s="32" t="n"/>
    </row>
    <row r="425">
      <c r="A425" s="37" t="n"/>
      <c r="B425" s="23" t="n"/>
      <c r="C425" s="27">
        <f>IF($B425="","",IFERROR(VLOOKUP($B425,Premissas!$A$9:$C$108,2,FALSE),"Código não cadastrado"))</f>
        <v/>
      </c>
      <c r="D425" s="24">
        <f>IF($B425="","",IFERROR(VLOOKUP($B425,Premissas!$A$9:$C$108,3,FALSE),""))</f>
        <v/>
      </c>
      <c r="E425" s="38" t="n"/>
      <c r="F425" s="38" t="n"/>
      <c r="G425" s="39">
        <f>IF(OR($E425="",$F425=""),"",$F425-$E425)</f>
        <v/>
      </c>
      <c r="H425" s="30">
        <f>IF(OR($E425="",$F425="",$E425=0),"",IFERROR($G425/$E425,""))</f>
        <v/>
      </c>
      <c r="I425" s="24">
        <f>IF(OR($B425="",$E425="",$F425=""),"",IF(AND($E425=0,$F425=0),"Sem movimento",IF(AND($E425=0,$F425&lt;&gt;0),"Sem base orçada",IF($D425="Despesa",IF($F425&gt;$E425*(1+Premissas!$B$5),"Fora da tolerância",IF($F425&lt;$E425*(1-Premissas!$B$5),"Favorável","Dentro da tolerância")),IF($D425="Receita",IF($F425&lt;$E425*(1-Premissas!$B$5),"Fora da tolerância",IF($F425&gt;$E425*(1+Premissas!$B$5),"Favorável","Dentro da tolerância")),"Verificar cadastro")))))</f>
        <v/>
      </c>
      <c r="J425" s="31">
        <f>IF(AND($A425="",$B425="",$E425="",$F425=""),"",IF(OR($A425="",$B425="",$E425="",$F425=""),"Preenchimento incompleto",IF($C425="Código não cadastrado","Código não cadastrado",IF(COUNTIFS($A$5:$A$504,$A425,$B$5:$B$504,$B425)&gt;1,"Competência e código duplicados","OK"))))</f>
        <v/>
      </c>
      <c r="K425" s="32" t="n"/>
    </row>
    <row r="426">
      <c r="A426" s="37" t="n"/>
      <c r="B426" s="23" t="n"/>
      <c r="C426" s="13">
        <f>IF($B426="","",IFERROR(VLOOKUP($B426,Premissas!$A$9:$C$108,2,FALSE),"Código não cadastrado"))</f>
        <v/>
      </c>
      <c r="D426" s="25">
        <f>IF($B426="","",IFERROR(VLOOKUP($B426,Premissas!$A$9:$C$108,3,FALSE),""))</f>
        <v/>
      </c>
      <c r="E426" s="38" t="n"/>
      <c r="F426" s="38" t="n"/>
      <c r="G426" s="35">
        <f>IF(OR($E426="",$F426=""),"",$F426-$E426)</f>
        <v/>
      </c>
      <c r="H426" s="14">
        <f>IF(OR($E426="",$F426="",$E426=0),"",IFERROR($G426/$E426,""))</f>
        <v/>
      </c>
      <c r="I426" s="25">
        <f>IF(OR($B426="",$E426="",$F426=""),"",IF(AND($E426=0,$F426=0),"Sem movimento",IF(AND($E426=0,$F426&lt;&gt;0),"Sem base orçada",IF($D426="Despesa",IF($F426&gt;$E426*(1+Premissas!$B$5),"Fora da tolerância",IF($F426&lt;$E426*(1-Premissas!$B$5),"Favorável","Dentro da tolerância")),IF($D426="Receita",IF($F426&lt;$E426*(1-Premissas!$B$5),"Fora da tolerância",IF($F426&gt;$E426*(1+Premissas!$B$5),"Favorável","Dentro da tolerância")),"Verificar cadastro")))))</f>
        <v/>
      </c>
      <c r="J426" s="4">
        <f>IF(AND($A426="",$B426="",$E426="",$F426=""),"",IF(OR($A426="",$B426="",$E426="",$F426=""),"Preenchimento incompleto",IF($C426="Código não cadastrado","Código não cadastrado",IF(COUNTIFS($A$5:$A$504,$A426,$B$5:$B$504,$B426)&gt;1,"Competência e código duplicados","OK"))))</f>
        <v/>
      </c>
      <c r="K426" s="32" t="n"/>
    </row>
    <row r="427">
      <c r="A427" s="37" t="n"/>
      <c r="B427" s="23" t="n"/>
      <c r="C427" s="27">
        <f>IF($B427="","",IFERROR(VLOOKUP($B427,Premissas!$A$9:$C$108,2,FALSE),"Código não cadastrado"))</f>
        <v/>
      </c>
      <c r="D427" s="24">
        <f>IF($B427="","",IFERROR(VLOOKUP($B427,Premissas!$A$9:$C$108,3,FALSE),""))</f>
        <v/>
      </c>
      <c r="E427" s="38" t="n"/>
      <c r="F427" s="38" t="n"/>
      <c r="G427" s="39">
        <f>IF(OR($E427="",$F427=""),"",$F427-$E427)</f>
        <v/>
      </c>
      <c r="H427" s="30">
        <f>IF(OR($E427="",$F427="",$E427=0),"",IFERROR($G427/$E427,""))</f>
        <v/>
      </c>
      <c r="I427" s="24">
        <f>IF(OR($B427="",$E427="",$F427=""),"",IF(AND($E427=0,$F427=0),"Sem movimento",IF(AND($E427=0,$F427&lt;&gt;0),"Sem base orçada",IF($D427="Despesa",IF($F427&gt;$E427*(1+Premissas!$B$5),"Fora da tolerância",IF($F427&lt;$E427*(1-Premissas!$B$5),"Favorável","Dentro da tolerância")),IF($D427="Receita",IF($F427&lt;$E427*(1-Premissas!$B$5),"Fora da tolerância",IF($F427&gt;$E427*(1+Premissas!$B$5),"Favorável","Dentro da tolerância")),"Verificar cadastro")))))</f>
        <v/>
      </c>
      <c r="J427" s="31">
        <f>IF(AND($A427="",$B427="",$E427="",$F427=""),"",IF(OR($A427="",$B427="",$E427="",$F427=""),"Preenchimento incompleto",IF($C427="Código não cadastrado","Código não cadastrado",IF(COUNTIFS($A$5:$A$504,$A427,$B$5:$B$504,$B427)&gt;1,"Competência e código duplicados","OK"))))</f>
        <v/>
      </c>
      <c r="K427" s="32" t="n"/>
    </row>
    <row r="428">
      <c r="A428" s="37" t="n"/>
      <c r="B428" s="23" t="n"/>
      <c r="C428" s="13">
        <f>IF($B428="","",IFERROR(VLOOKUP($B428,Premissas!$A$9:$C$108,2,FALSE),"Código não cadastrado"))</f>
        <v/>
      </c>
      <c r="D428" s="25">
        <f>IF($B428="","",IFERROR(VLOOKUP($B428,Premissas!$A$9:$C$108,3,FALSE),""))</f>
        <v/>
      </c>
      <c r="E428" s="38" t="n"/>
      <c r="F428" s="38" t="n"/>
      <c r="G428" s="35">
        <f>IF(OR($E428="",$F428=""),"",$F428-$E428)</f>
        <v/>
      </c>
      <c r="H428" s="14">
        <f>IF(OR($E428="",$F428="",$E428=0),"",IFERROR($G428/$E428,""))</f>
        <v/>
      </c>
      <c r="I428" s="25">
        <f>IF(OR($B428="",$E428="",$F428=""),"",IF(AND($E428=0,$F428=0),"Sem movimento",IF(AND($E428=0,$F428&lt;&gt;0),"Sem base orçada",IF($D428="Despesa",IF($F428&gt;$E428*(1+Premissas!$B$5),"Fora da tolerância",IF($F428&lt;$E428*(1-Premissas!$B$5),"Favorável","Dentro da tolerância")),IF($D428="Receita",IF($F428&lt;$E428*(1-Premissas!$B$5),"Fora da tolerância",IF($F428&gt;$E428*(1+Premissas!$B$5),"Favorável","Dentro da tolerância")),"Verificar cadastro")))))</f>
        <v/>
      </c>
      <c r="J428" s="4">
        <f>IF(AND($A428="",$B428="",$E428="",$F428=""),"",IF(OR($A428="",$B428="",$E428="",$F428=""),"Preenchimento incompleto",IF($C428="Código não cadastrado","Código não cadastrado",IF(COUNTIFS($A$5:$A$504,$A428,$B$5:$B$504,$B428)&gt;1,"Competência e código duplicados","OK"))))</f>
        <v/>
      </c>
      <c r="K428" s="32" t="n"/>
    </row>
    <row r="429">
      <c r="A429" s="37" t="n"/>
      <c r="B429" s="23" t="n"/>
      <c r="C429" s="27">
        <f>IF($B429="","",IFERROR(VLOOKUP($B429,Premissas!$A$9:$C$108,2,FALSE),"Código não cadastrado"))</f>
        <v/>
      </c>
      <c r="D429" s="24">
        <f>IF($B429="","",IFERROR(VLOOKUP($B429,Premissas!$A$9:$C$108,3,FALSE),""))</f>
        <v/>
      </c>
      <c r="E429" s="38" t="n"/>
      <c r="F429" s="38" t="n"/>
      <c r="G429" s="39">
        <f>IF(OR($E429="",$F429=""),"",$F429-$E429)</f>
        <v/>
      </c>
      <c r="H429" s="30">
        <f>IF(OR($E429="",$F429="",$E429=0),"",IFERROR($G429/$E429,""))</f>
        <v/>
      </c>
      <c r="I429" s="24">
        <f>IF(OR($B429="",$E429="",$F429=""),"",IF(AND($E429=0,$F429=0),"Sem movimento",IF(AND($E429=0,$F429&lt;&gt;0),"Sem base orçada",IF($D429="Despesa",IF($F429&gt;$E429*(1+Premissas!$B$5),"Fora da tolerância",IF($F429&lt;$E429*(1-Premissas!$B$5),"Favorável","Dentro da tolerância")),IF($D429="Receita",IF($F429&lt;$E429*(1-Premissas!$B$5),"Fora da tolerância",IF($F429&gt;$E429*(1+Premissas!$B$5),"Favorável","Dentro da tolerância")),"Verificar cadastro")))))</f>
        <v/>
      </c>
      <c r="J429" s="31">
        <f>IF(AND($A429="",$B429="",$E429="",$F429=""),"",IF(OR($A429="",$B429="",$E429="",$F429=""),"Preenchimento incompleto",IF($C429="Código não cadastrado","Código não cadastrado",IF(COUNTIFS($A$5:$A$504,$A429,$B$5:$B$504,$B429)&gt;1,"Competência e código duplicados","OK"))))</f>
        <v/>
      </c>
      <c r="K429" s="32" t="n"/>
    </row>
    <row r="430">
      <c r="A430" s="37" t="n"/>
      <c r="B430" s="23" t="n"/>
      <c r="C430" s="13">
        <f>IF($B430="","",IFERROR(VLOOKUP($B430,Premissas!$A$9:$C$108,2,FALSE),"Código não cadastrado"))</f>
        <v/>
      </c>
      <c r="D430" s="25">
        <f>IF($B430="","",IFERROR(VLOOKUP($B430,Premissas!$A$9:$C$108,3,FALSE),""))</f>
        <v/>
      </c>
      <c r="E430" s="38" t="n"/>
      <c r="F430" s="38" t="n"/>
      <c r="G430" s="35">
        <f>IF(OR($E430="",$F430=""),"",$F430-$E430)</f>
        <v/>
      </c>
      <c r="H430" s="14">
        <f>IF(OR($E430="",$F430="",$E430=0),"",IFERROR($G430/$E430,""))</f>
        <v/>
      </c>
      <c r="I430" s="25">
        <f>IF(OR($B430="",$E430="",$F430=""),"",IF(AND($E430=0,$F430=0),"Sem movimento",IF(AND($E430=0,$F430&lt;&gt;0),"Sem base orçada",IF($D430="Despesa",IF($F430&gt;$E430*(1+Premissas!$B$5),"Fora da tolerância",IF($F430&lt;$E430*(1-Premissas!$B$5),"Favorável","Dentro da tolerância")),IF($D430="Receita",IF($F430&lt;$E430*(1-Premissas!$B$5),"Fora da tolerância",IF($F430&gt;$E430*(1+Premissas!$B$5),"Favorável","Dentro da tolerância")),"Verificar cadastro")))))</f>
        <v/>
      </c>
      <c r="J430" s="4">
        <f>IF(AND($A430="",$B430="",$E430="",$F430=""),"",IF(OR($A430="",$B430="",$E430="",$F430=""),"Preenchimento incompleto",IF($C430="Código não cadastrado","Código não cadastrado",IF(COUNTIFS($A$5:$A$504,$A430,$B$5:$B$504,$B430)&gt;1,"Competência e código duplicados","OK"))))</f>
        <v/>
      </c>
      <c r="K430" s="32" t="n"/>
    </row>
    <row r="431">
      <c r="A431" s="37" t="n"/>
      <c r="B431" s="23" t="n"/>
      <c r="C431" s="27">
        <f>IF($B431="","",IFERROR(VLOOKUP($B431,Premissas!$A$9:$C$108,2,FALSE),"Código não cadastrado"))</f>
        <v/>
      </c>
      <c r="D431" s="24">
        <f>IF($B431="","",IFERROR(VLOOKUP($B431,Premissas!$A$9:$C$108,3,FALSE),""))</f>
        <v/>
      </c>
      <c r="E431" s="38" t="n"/>
      <c r="F431" s="38" t="n"/>
      <c r="G431" s="39">
        <f>IF(OR($E431="",$F431=""),"",$F431-$E431)</f>
        <v/>
      </c>
      <c r="H431" s="30">
        <f>IF(OR($E431="",$F431="",$E431=0),"",IFERROR($G431/$E431,""))</f>
        <v/>
      </c>
      <c r="I431" s="24">
        <f>IF(OR($B431="",$E431="",$F431=""),"",IF(AND($E431=0,$F431=0),"Sem movimento",IF(AND($E431=0,$F431&lt;&gt;0),"Sem base orçada",IF($D431="Despesa",IF($F431&gt;$E431*(1+Premissas!$B$5),"Fora da tolerância",IF($F431&lt;$E431*(1-Premissas!$B$5),"Favorável","Dentro da tolerância")),IF($D431="Receita",IF($F431&lt;$E431*(1-Premissas!$B$5),"Fora da tolerância",IF($F431&gt;$E431*(1+Premissas!$B$5),"Favorável","Dentro da tolerância")),"Verificar cadastro")))))</f>
        <v/>
      </c>
      <c r="J431" s="31">
        <f>IF(AND($A431="",$B431="",$E431="",$F431=""),"",IF(OR($A431="",$B431="",$E431="",$F431=""),"Preenchimento incompleto",IF($C431="Código não cadastrado","Código não cadastrado",IF(COUNTIFS($A$5:$A$504,$A431,$B$5:$B$504,$B431)&gt;1,"Competência e código duplicados","OK"))))</f>
        <v/>
      </c>
      <c r="K431" s="32" t="n"/>
    </row>
    <row r="432">
      <c r="A432" s="37" t="n"/>
      <c r="B432" s="23" t="n"/>
      <c r="C432" s="13">
        <f>IF($B432="","",IFERROR(VLOOKUP($B432,Premissas!$A$9:$C$108,2,FALSE),"Código não cadastrado"))</f>
        <v/>
      </c>
      <c r="D432" s="25">
        <f>IF($B432="","",IFERROR(VLOOKUP($B432,Premissas!$A$9:$C$108,3,FALSE),""))</f>
        <v/>
      </c>
      <c r="E432" s="38" t="n"/>
      <c r="F432" s="38" t="n"/>
      <c r="G432" s="35">
        <f>IF(OR($E432="",$F432=""),"",$F432-$E432)</f>
        <v/>
      </c>
      <c r="H432" s="14">
        <f>IF(OR($E432="",$F432="",$E432=0),"",IFERROR($G432/$E432,""))</f>
        <v/>
      </c>
      <c r="I432" s="25">
        <f>IF(OR($B432="",$E432="",$F432=""),"",IF(AND($E432=0,$F432=0),"Sem movimento",IF(AND($E432=0,$F432&lt;&gt;0),"Sem base orçada",IF($D432="Despesa",IF($F432&gt;$E432*(1+Premissas!$B$5),"Fora da tolerância",IF($F432&lt;$E432*(1-Premissas!$B$5),"Favorável","Dentro da tolerância")),IF($D432="Receita",IF($F432&lt;$E432*(1-Premissas!$B$5),"Fora da tolerância",IF($F432&gt;$E432*(1+Premissas!$B$5),"Favorável","Dentro da tolerância")),"Verificar cadastro")))))</f>
        <v/>
      </c>
      <c r="J432" s="4">
        <f>IF(AND($A432="",$B432="",$E432="",$F432=""),"",IF(OR($A432="",$B432="",$E432="",$F432=""),"Preenchimento incompleto",IF($C432="Código não cadastrado","Código não cadastrado",IF(COUNTIFS($A$5:$A$504,$A432,$B$5:$B$504,$B432)&gt;1,"Competência e código duplicados","OK"))))</f>
        <v/>
      </c>
      <c r="K432" s="32" t="n"/>
    </row>
    <row r="433">
      <c r="A433" s="37" t="n"/>
      <c r="B433" s="23" t="n"/>
      <c r="C433" s="27">
        <f>IF($B433="","",IFERROR(VLOOKUP($B433,Premissas!$A$9:$C$108,2,FALSE),"Código não cadastrado"))</f>
        <v/>
      </c>
      <c r="D433" s="24">
        <f>IF($B433="","",IFERROR(VLOOKUP($B433,Premissas!$A$9:$C$108,3,FALSE),""))</f>
        <v/>
      </c>
      <c r="E433" s="38" t="n"/>
      <c r="F433" s="38" t="n"/>
      <c r="G433" s="39">
        <f>IF(OR($E433="",$F433=""),"",$F433-$E433)</f>
        <v/>
      </c>
      <c r="H433" s="30">
        <f>IF(OR($E433="",$F433="",$E433=0),"",IFERROR($G433/$E433,""))</f>
        <v/>
      </c>
      <c r="I433" s="24">
        <f>IF(OR($B433="",$E433="",$F433=""),"",IF(AND($E433=0,$F433=0),"Sem movimento",IF(AND($E433=0,$F433&lt;&gt;0),"Sem base orçada",IF($D433="Despesa",IF($F433&gt;$E433*(1+Premissas!$B$5),"Fora da tolerância",IF($F433&lt;$E433*(1-Premissas!$B$5),"Favorável","Dentro da tolerância")),IF($D433="Receita",IF($F433&lt;$E433*(1-Premissas!$B$5),"Fora da tolerância",IF($F433&gt;$E433*(1+Premissas!$B$5),"Favorável","Dentro da tolerância")),"Verificar cadastro")))))</f>
        <v/>
      </c>
      <c r="J433" s="31">
        <f>IF(AND($A433="",$B433="",$E433="",$F433=""),"",IF(OR($A433="",$B433="",$E433="",$F433=""),"Preenchimento incompleto",IF($C433="Código não cadastrado","Código não cadastrado",IF(COUNTIFS($A$5:$A$504,$A433,$B$5:$B$504,$B433)&gt;1,"Competência e código duplicados","OK"))))</f>
        <v/>
      </c>
      <c r="K433" s="32" t="n"/>
    </row>
    <row r="434">
      <c r="A434" s="37" t="n"/>
      <c r="B434" s="23" t="n"/>
      <c r="C434" s="13">
        <f>IF($B434="","",IFERROR(VLOOKUP($B434,Premissas!$A$9:$C$108,2,FALSE),"Código não cadastrado"))</f>
        <v/>
      </c>
      <c r="D434" s="25">
        <f>IF($B434="","",IFERROR(VLOOKUP($B434,Premissas!$A$9:$C$108,3,FALSE),""))</f>
        <v/>
      </c>
      <c r="E434" s="38" t="n"/>
      <c r="F434" s="38" t="n"/>
      <c r="G434" s="35">
        <f>IF(OR($E434="",$F434=""),"",$F434-$E434)</f>
        <v/>
      </c>
      <c r="H434" s="14">
        <f>IF(OR($E434="",$F434="",$E434=0),"",IFERROR($G434/$E434,""))</f>
        <v/>
      </c>
      <c r="I434" s="25">
        <f>IF(OR($B434="",$E434="",$F434=""),"",IF(AND($E434=0,$F434=0),"Sem movimento",IF(AND($E434=0,$F434&lt;&gt;0),"Sem base orçada",IF($D434="Despesa",IF($F434&gt;$E434*(1+Premissas!$B$5),"Fora da tolerância",IF($F434&lt;$E434*(1-Premissas!$B$5),"Favorável","Dentro da tolerância")),IF($D434="Receita",IF($F434&lt;$E434*(1-Premissas!$B$5),"Fora da tolerância",IF($F434&gt;$E434*(1+Premissas!$B$5),"Favorável","Dentro da tolerância")),"Verificar cadastro")))))</f>
        <v/>
      </c>
      <c r="J434" s="4">
        <f>IF(AND($A434="",$B434="",$E434="",$F434=""),"",IF(OR($A434="",$B434="",$E434="",$F434=""),"Preenchimento incompleto",IF($C434="Código não cadastrado","Código não cadastrado",IF(COUNTIFS($A$5:$A$504,$A434,$B$5:$B$504,$B434)&gt;1,"Competência e código duplicados","OK"))))</f>
        <v/>
      </c>
      <c r="K434" s="32" t="n"/>
    </row>
    <row r="435">
      <c r="A435" s="37" t="n"/>
      <c r="B435" s="23" t="n"/>
      <c r="C435" s="27">
        <f>IF($B435="","",IFERROR(VLOOKUP($B435,Premissas!$A$9:$C$108,2,FALSE),"Código não cadastrado"))</f>
        <v/>
      </c>
      <c r="D435" s="24">
        <f>IF($B435="","",IFERROR(VLOOKUP($B435,Premissas!$A$9:$C$108,3,FALSE),""))</f>
        <v/>
      </c>
      <c r="E435" s="38" t="n"/>
      <c r="F435" s="38" t="n"/>
      <c r="G435" s="39">
        <f>IF(OR($E435="",$F435=""),"",$F435-$E435)</f>
        <v/>
      </c>
      <c r="H435" s="30">
        <f>IF(OR($E435="",$F435="",$E435=0),"",IFERROR($G435/$E435,""))</f>
        <v/>
      </c>
      <c r="I435" s="24">
        <f>IF(OR($B435="",$E435="",$F435=""),"",IF(AND($E435=0,$F435=0),"Sem movimento",IF(AND($E435=0,$F435&lt;&gt;0),"Sem base orçada",IF($D435="Despesa",IF($F435&gt;$E435*(1+Premissas!$B$5),"Fora da tolerância",IF($F435&lt;$E435*(1-Premissas!$B$5),"Favorável","Dentro da tolerância")),IF($D435="Receita",IF($F435&lt;$E435*(1-Premissas!$B$5),"Fora da tolerância",IF($F435&gt;$E435*(1+Premissas!$B$5),"Favorável","Dentro da tolerância")),"Verificar cadastro")))))</f>
        <v/>
      </c>
      <c r="J435" s="31">
        <f>IF(AND($A435="",$B435="",$E435="",$F435=""),"",IF(OR($A435="",$B435="",$E435="",$F435=""),"Preenchimento incompleto",IF($C435="Código não cadastrado","Código não cadastrado",IF(COUNTIFS($A$5:$A$504,$A435,$B$5:$B$504,$B435)&gt;1,"Competência e código duplicados","OK"))))</f>
        <v/>
      </c>
      <c r="K435" s="32" t="n"/>
    </row>
    <row r="436">
      <c r="A436" s="37" t="n"/>
      <c r="B436" s="23" t="n"/>
      <c r="C436" s="13">
        <f>IF($B436="","",IFERROR(VLOOKUP($B436,Premissas!$A$9:$C$108,2,FALSE),"Código não cadastrado"))</f>
        <v/>
      </c>
      <c r="D436" s="25">
        <f>IF($B436="","",IFERROR(VLOOKUP($B436,Premissas!$A$9:$C$108,3,FALSE),""))</f>
        <v/>
      </c>
      <c r="E436" s="38" t="n"/>
      <c r="F436" s="38" t="n"/>
      <c r="G436" s="35">
        <f>IF(OR($E436="",$F436=""),"",$F436-$E436)</f>
        <v/>
      </c>
      <c r="H436" s="14">
        <f>IF(OR($E436="",$F436="",$E436=0),"",IFERROR($G436/$E436,""))</f>
        <v/>
      </c>
      <c r="I436" s="25">
        <f>IF(OR($B436="",$E436="",$F436=""),"",IF(AND($E436=0,$F436=0),"Sem movimento",IF(AND($E436=0,$F436&lt;&gt;0),"Sem base orçada",IF($D436="Despesa",IF($F436&gt;$E436*(1+Premissas!$B$5),"Fora da tolerância",IF($F436&lt;$E436*(1-Premissas!$B$5),"Favorável","Dentro da tolerância")),IF($D436="Receita",IF($F436&lt;$E436*(1-Premissas!$B$5),"Fora da tolerância",IF($F436&gt;$E436*(1+Premissas!$B$5),"Favorável","Dentro da tolerância")),"Verificar cadastro")))))</f>
        <v/>
      </c>
      <c r="J436" s="4">
        <f>IF(AND($A436="",$B436="",$E436="",$F436=""),"",IF(OR($A436="",$B436="",$E436="",$F436=""),"Preenchimento incompleto",IF($C436="Código não cadastrado","Código não cadastrado",IF(COUNTIFS($A$5:$A$504,$A436,$B$5:$B$504,$B436)&gt;1,"Competência e código duplicados","OK"))))</f>
        <v/>
      </c>
      <c r="K436" s="32" t="n"/>
    </row>
    <row r="437">
      <c r="A437" s="37" t="n"/>
      <c r="B437" s="23" t="n"/>
      <c r="C437" s="27">
        <f>IF($B437="","",IFERROR(VLOOKUP($B437,Premissas!$A$9:$C$108,2,FALSE),"Código não cadastrado"))</f>
        <v/>
      </c>
      <c r="D437" s="24">
        <f>IF($B437="","",IFERROR(VLOOKUP($B437,Premissas!$A$9:$C$108,3,FALSE),""))</f>
        <v/>
      </c>
      <c r="E437" s="38" t="n"/>
      <c r="F437" s="38" t="n"/>
      <c r="G437" s="39">
        <f>IF(OR($E437="",$F437=""),"",$F437-$E437)</f>
        <v/>
      </c>
      <c r="H437" s="30">
        <f>IF(OR($E437="",$F437="",$E437=0),"",IFERROR($G437/$E437,""))</f>
        <v/>
      </c>
      <c r="I437" s="24">
        <f>IF(OR($B437="",$E437="",$F437=""),"",IF(AND($E437=0,$F437=0),"Sem movimento",IF(AND($E437=0,$F437&lt;&gt;0),"Sem base orçada",IF($D437="Despesa",IF($F437&gt;$E437*(1+Premissas!$B$5),"Fora da tolerância",IF($F437&lt;$E437*(1-Premissas!$B$5),"Favorável","Dentro da tolerância")),IF($D437="Receita",IF($F437&lt;$E437*(1-Premissas!$B$5),"Fora da tolerância",IF($F437&gt;$E437*(1+Premissas!$B$5),"Favorável","Dentro da tolerância")),"Verificar cadastro")))))</f>
        <v/>
      </c>
      <c r="J437" s="31">
        <f>IF(AND($A437="",$B437="",$E437="",$F437=""),"",IF(OR($A437="",$B437="",$E437="",$F437=""),"Preenchimento incompleto",IF($C437="Código não cadastrado","Código não cadastrado",IF(COUNTIFS($A$5:$A$504,$A437,$B$5:$B$504,$B437)&gt;1,"Competência e código duplicados","OK"))))</f>
        <v/>
      </c>
      <c r="K437" s="32" t="n"/>
    </row>
    <row r="438">
      <c r="A438" s="37" t="n"/>
      <c r="B438" s="23" t="n"/>
      <c r="C438" s="13">
        <f>IF($B438="","",IFERROR(VLOOKUP($B438,Premissas!$A$9:$C$108,2,FALSE),"Código não cadastrado"))</f>
        <v/>
      </c>
      <c r="D438" s="25">
        <f>IF($B438="","",IFERROR(VLOOKUP($B438,Premissas!$A$9:$C$108,3,FALSE),""))</f>
        <v/>
      </c>
      <c r="E438" s="38" t="n"/>
      <c r="F438" s="38" t="n"/>
      <c r="G438" s="35">
        <f>IF(OR($E438="",$F438=""),"",$F438-$E438)</f>
        <v/>
      </c>
      <c r="H438" s="14">
        <f>IF(OR($E438="",$F438="",$E438=0),"",IFERROR($G438/$E438,""))</f>
        <v/>
      </c>
      <c r="I438" s="25">
        <f>IF(OR($B438="",$E438="",$F438=""),"",IF(AND($E438=0,$F438=0),"Sem movimento",IF(AND($E438=0,$F438&lt;&gt;0),"Sem base orçada",IF($D438="Despesa",IF($F438&gt;$E438*(1+Premissas!$B$5),"Fora da tolerância",IF($F438&lt;$E438*(1-Premissas!$B$5),"Favorável","Dentro da tolerância")),IF($D438="Receita",IF($F438&lt;$E438*(1-Premissas!$B$5),"Fora da tolerância",IF($F438&gt;$E438*(1+Premissas!$B$5),"Favorável","Dentro da tolerância")),"Verificar cadastro")))))</f>
        <v/>
      </c>
      <c r="J438" s="4">
        <f>IF(AND($A438="",$B438="",$E438="",$F438=""),"",IF(OR($A438="",$B438="",$E438="",$F438=""),"Preenchimento incompleto",IF($C438="Código não cadastrado","Código não cadastrado",IF(COUNTIFS($A$5:$A$504,$A438,$B$5:$B$504,$B438)&gt;1,"Competência e código duplicados","OK"))))</f>
        <v/>
      </c>
      <c r="K438" s="32" t="n"/>
    </row>
    <row r="439">
      <c r="A439" s="37" t="n"/>
      <c r="B439" s="23" t="n"/>
      <c r="C439" s="27">
        <f>IF($B439="","",IFERROR(VLOOKUP($B439,Premissas!$A$9:$C$108,2,FALSE),"Código não cadastrado"))</f>
        <v/>
      </c>
      <c r="D439" s="24">
        <f>IF($B439="","",IFERROR(VLOOKUP($B439,Premissas!$A$9:$C$108,3,FALSE),""))</f>
        <v/>
      </c>
      <c r="E439" s="38" t="n"/>
      <c r="F439" s="38" t="n"/>
      <c r="G439" s="39">
        <f>IF(OR($E439="",$F439=""),"",$F439-$E439)</f>
        <v/>
      </c>
      <c r="H439" s="30">
        <f>IF(OR($E439="",$F439="",$E439=0),"",IFERROR($G439/$E439,""))</f>
        <v/>
      </c>
      <c r="I439" s="24">
        <f>IF(OR($B439="",$E439="",$F439=""),"",IF(AND($E439=0,$F439=0),"Sem movimento",IF(AND($E439=0,$F439&lt;&gt;0),"Sem base orçada",IF($D439="Despesa",IF($F439&gt;$E439*(1+Premissas!$B$5),"Fora da tolerância",IF($F439&lt;$E439*(1-Premissas!$B$5),"Favorável","Dentro da tolerância")),IF($D439="Receita",IF($F439&lt;$E439*(1-Premissas!$B$5),"Fora da tolerância",IF($F439&gt;$E439*(1+Premissas!$B$5),"Favorável","Dentro da tolerância")),"Verificar cadastro")))))</f>
        <v/>
      </c>
      <c r="J439" s="31">
        <f>IF(AND($A439="",$B439="",$E439="",$F439=""),"",IF(OR($A439="",$B439="",$E439="",$F439=""),"Preenchimento incompleto",IF($C439="Código não cadastrado","Código não cadastrado",IF(COUNTIFS($A$5:$A$504,$A439,$B$5:$B$504,$B439)&gt;1,"Competência e código duplicados","OK"))))</f>
        <v/>
      </c>
      <c r="K439" s="32" t="n"/>
    </row>
    <row r="440">
      <c r="A440" s="37" t="n"/>
      <c r="B440" s="23" t="n"/>
      <c r="C440" s="13">
        <f>IF($B440="","",IFERROR(VLOOKUP($B440,Premissas!$A$9:$C$108,2,FALSE),"Código não cadastrado"))</f>
        <v/>
      </c>
      <c r="D440" s="25">
        <f>IF($B440="","",IFERROR(VLOOKUP($B440,Premissas!$A$9:$C$108,3,FALSE),""))</f>
        <v/>
      </c>
      <c r="E440" s="38" t="n"/>
      <c r="F440" s="38" t="n"/>
      <c r="G440" s="35">
        <f>IF(OR($E440="",$F440=""),"",$F440-$E440)</f>
        <v/>
      </c>
      <c r="H440" s="14">
        <f>IF(OR($E440="",$F440="",$E440=0),"",IFERROR($G440/$E440,""))</f>
        <v/>
      </c>
      <c r="I440" s="25">
        <f>IF(OR($B440="",$E440="",$F440=""),"",IF(AND($E440=0,$F440=0),"Sem movimento",IF(AND($E440=0,$F440&lt;&gt;0),"Sem base orçada",IF($D440="Despesa",IF($F440&gt;$E440*(1+Premissas!$B$5),"Fora da tolerância",IF($F440&lt;$E440*(1-Premissas!$B$5),"Favorável","Dentro da tolerância")),IF($D440="Receita",IF($F440&lt;$E440*(1-Premissas!$B$5),"Fora da tolerância",IF($F440&gt;$E440*(1+Premissas!$B$5),"Favorável","Dentro da tolerância")),"Verificar cadastro")))))</f>
        <v/>
      </c>
      <c r="J440" s="4">
        <f>IF(AND($A440="",$B440="",$E440="",$F440=""),"",IF(OR($A440="",$B440="",$E440="",$F440=""),"Preenchimento incompleto",IF($C440="Código não cadastrado","Código não cadastrado",IF(COUNTIFS($A$5:$A$504,$A440,$B$5:$B$504,$B440)&gt;1,"Competência e código duplicados","OK"))))</f>
        <v/>
      </c>
      <c r="K440" s="32" t="n"/>
    </row>
    <row r="441">
      <c r="A441" s="37" t="n"/>
      <c r="B441" s="23" t="n"/>
      <c r="C441" s="27">
        <f>IF($B441="","",IFERROR(VLOOKUP($B441,Premissas!$A$9:$C$108,2,FALSE),"Código não cadastrado"))</f>
        <v/>
      </c>
      <c r="D441" s="24">
        <f>IF($B441="","",IFERROR(VLOOKUP($B441,Premissas!$A$9:$C$108,3,FALSE),""))</f>
        <v/>
      </c>
      <c r="E441" s="38" t="n"/>
      <c r="F441" s="38" t="n"/>
      <c r="G441" s="39">
        <f>IF(OR($E441="",$F441=""),"",$F441-$E441)</f>
        <v/>
      </c>
      <c r="H441" s="30">
        <f>IF(OR($E441="",$F441="",$E441=0),"",IFERROR($G441/$E441,""))</f>
        <v/>
      </c>
      <c r="I441" s="24">
        <f>IF(OR($B441="",$E441="",$F441=""),"",IF(AND($E441=0,$F441=0),"Sem movimento",IF(AND($E441=0,$F441&lt;&gt;0),"Sem base orçada",IF($D441="Despesa",IF($F441&gt;$E441*(1+Premissas!$B$5),"Fora da tolerância",IF($F441&lt;$E441*(1-Premissas!$B$5),"Favorável","Dentro da tolerância")),IF($D441="Receita",IF($F441&lt;$E441*(1-Premissas!$B$5),"Fora da tolerância",IF($F441&gt;$E441*(1+Premissas!$B$5),"Favorável","Dentro da tolerância")),"Verificar cadastro")))))</f>
        <v/>
      </c>
      <c r="J441" s="31">
        <f>IF(AND($A441="",$B441="",$E441="",$F441=""),"",IF(OR($A441="",$B441="",$E441="",$F441=""),"Preenchimento incompleto",IF($C441="Código não cadastrado","Código não cadastrado",IF(COUNTIFS($A$5:$A$504,$A441,$B$5:$B$504,$B441)&gt;1,"Competência e código duplicados","OK"))))</f>
        <v/>
      </c>
      <c r="K441" s="32" t="n"/>
    </row>
    <row r="442">
      <c r="A442" s="37" t="n"/>
      <c r="B442" s="23" t="n"/>
      <c r="C442" s="13">
        <f>IF($B442="","",IFERROR(VLOOKUP($B442,Premissas!$A$9:$C$108,2,FALSE),"Código não cadastrado"))</f>
        <v/>
      </c>
      <c r="D442" s="25">
        <f>IF($B442="","",IFERROR(VLOOKUP($B442,Premissas!$A$9:$C$108,3,FALSE),""))</f>
        <v/>
      </c>
      <c r="E442" s="38" t="n"/>
      <c r="F442" s="38" t="n"/>
      <c r="G442" s="35">
        <f>IF(OR($E442="",$F442=""),"",$F442-$E442)</f>
        <v/>
      </c>
      <c r="H442" s="14">
        <f>IF(OR($E442="",$F442="",$E442=0),"",IFERROR($G442/$E442,""))</f>
        <v/>
      </c>
      <c r="I442" s="25">
        <f>IF(OR($B442="",$E442="",$F442=""),"",IF(AND($E442=0,$F442=0),"Sem movimento",IF(AND($E442=0,$F442&lt;&gt;0),"Sem base orçada",IF($D442="Despesa",IF($F442&gt;$E442*(1+Premissas!$B$5),"Fora da tolerância",IF($F442&lt;$E442*(1-Premissas!$B$5),"Favorável","Dentro da tolerância")),IF($D442="Receita",IF($F442&lt;$E442*(1-Premissas!$B$5),"Fora da tolerância",IF($F442&gt;$E442*(1+Premissas!$B$5),"Favorável","Dentro da tolerância")),"Verificar cadastro")))))</f>
        <v/>
      </c>
      <c r="J442" s="4">
        <f>IF(AND($A442="",$B442="",$E442="",$F442=""),"",IF(OR($A442="",$B442="",$E442="",$F442=""),"Preenchimento incompleto",IF($C442="Código não cadastrado","Código não cadastrado",IF(COUNTIFS($A$5:$A$504,$A442,$B$5:$B$504,$B442)&gt;1,"Competência e código duplicados","OK"))))</f>
        <v/>
      </c>
      <c r="K442" s="32" t="n"/>
    </row>
    <row r="443">
      <c r="A443" s="37" t="n"/>
      <c r="B443" s="23" t="n"/>
      <c r="C443" s="27">
        <f>IF($B443="","",IFERROR(VLOOKUP($B443,Premissas!$A$9:$C$108,2,FALSE),"Código não cadastrado"))</f>
        <v/>
      </c>
      <c r="D443" s="24">
        <f>IF($B443="","",IFERROR(VLOOKUP($B443,Premissas!$A$9:$C$108,3,FALSE),""))</f>
        <v/>
      </c>
      <c r="E443" s="38" t="n"/>
      <c r="F443" s="38" t="n"/>
      <c r="G443" s="39">
        <f>IF(OR($E443="",$F443=""),"",$F443-$E443)</f>
        <v/>
      </c>
      <c r="H443" s="30">
        <f>IF(OR($E443="",$F443="",$E443=0),"",IFERROR($G443/$E443,""))</f>
        <v/>
      </c>
      <c r="I443" s="24">
        <f>IF(OR($B443="",$E443="",$F443=""),"",IF(AND($E443=0,$F443=0),"Sem movimento",IF(AND($E443=0,$F443&lt;&gt;0),"Sem base orçada",IF($D443="Despesa",IF($F443&gt;$E443*(1+Premissas!$B$5),"Fora da tolerância",IF($F443&lt;$E443*(1-Premissas!$B$5),"Favorável","Dentro da tolerância")),IF($D443="Receita",IF($F443&lt;$E443*(1-Premissas!$B$5),"Fora da tolerância",IF($F443&gt;$E443*(1+Premissas!$B$5),"Favorável","Dentro da tolerância")),"Verificar cadastro")))))</f>
        <v/>
      </c>
      <c r="J443" s="31">
        <f>IF(AND($A443="",$B443="",$E443="",$F443=""),"",IF(OR($A443="",$B443="",$E443="",$F443=""),"Preenchimento incompleto",IF($C443="Código não cadastrado","Código não cadastrado",IF(COUNTIFS($A$5:$A$504,$A443,$B$5:$B$504,$B443)&gt;1,"Competência e código duplicados","OK"))))</f>
        <v/>
      </c>
      <c r="K443" s="32" t="n"/>
    </row>
    <row r="444">
      <c r="A444" s="37" t="n"/>
      <c r="B444" s="23" t="n"/>
      <c r="C444" s="13">
        <f>IF($B444="","",IFERROR(VLOOKUP($B444,Premissas!$A$9:$C$108,2,FALSE),"Código não cadastrado"))</f>
        <v/>
      </c>
      <c r="D444" s="25">
        <f>IF($B444="","",IFERROR(VLOOKUP($B444,Premissas!$A$9:$C$108,3,FALSE),""))</f>
        <v/>
      </c>
      <c r="E444" s="38" t="n"/>
      <c r="F444" s="38" t="n"/>
      <c r="G444" s="35">
        <f>IF(OR($E444="",$F444=""),"",$F444-$E444)</f>
        <v/>
      </c>
      <c r="H444" s="14">
        <f>IF(OR($E444="",$F444="",$E444=0),"",IFERROR($G444/$E444,""))</f>
        <v/>
      </c>
      <c r="I444" s="25">
        <f>IF(OR($B444="",$E444="",$F444=""),"",IF(AND($E444=0,$F444=0),"Sem movimento",IF(AND($E444=0,$F444&lt;&gt;0),"Sem base orçada",IF($D444="Despesa",IF($F444&gt;$E444*(1+Premissas!$B$5),"Fora da tolerância",IF($F444&lt;$E444*(1-Premissas!$B$5),"Favorável","Dentro da tolerância")),IF($D444="Receita",IF($F444&lt;$E444*(1-Premissas!$B$5),"Fora da tolerância",IF($F444&gt;$E444*(1+Premissas!$B$5),"Favorável","Dentro da tolerância")),"Verificar cadastro")))))</f>
        <v/>
      </c>
      <c r="J444" s="4">
        <f>IF(AND($A444="",$B444="",$E444="",$F444=""),"",IF(OR($A444="",$B444="",$E444="",$F444=""),"Preenchimento incompleto",IF($C444="Código não cadastrado","Código não cadastrado",IF(COUNTIFS($A$5:$A$504,$A444,$B$5:$B$504,$B444)&gt;1,"Competência e código duplicados","OK"))))</f>
        <v/>
      </c>
      <c r="K444" s="32" t="n"/>
    </row>
    <row r="445">
      <c r="A445" s="37" t="n"/>
      <c r="B445" s="23" t="n"/>
      <c r="C445" s="27">
        <f>IF($B445="","",IFERROR(VLOOKUP($B445,Premissas!$A$9:$C$108,2,FALSE),"Código não cadastrado"))</f>
        <v/>
      </c>
      <c r="D445" s="24">
        <f>IF($B445="","",IFERROR(VLOOKUP($B445,Premissas!$A$9:$C$108,3,FALSE),""))</f>
        <v/>
      </c>
      <c r="E445" s="38" t="n"/>
      <c r="F445" s="38" t="n"/>
      <c r="G445" s="39">
        <f>IF(OR($E445="",$F445=""),"",$F445-$E445)</f>
        <v/>
      </c>
      <c r="H445" s="30">
        <f>IF(OR($E445="",$F445="",$E445=0),"",IFERROR($G445/$E445,""))</f>
        <v/>
      </c>
      <c r="I445" s="24">
        <f>IF(OR($B445="",$E445="",$F445=""),"",IF(AND($E445=0,$F445=0),"Sem movimento",IF(AND($E445=0,$F445&lt;&gt;0),"Sem base orçada",IF($D445="Despesa",IF($F445&gt;$E445*(1+Premissas!$B$5),"Fora da tolerância",IF($F445&lt;$E445*(1-Premissas!$B$5),"Favorável","Dentro da tolerância")),IF($D445="Receita",IF($F445&lt;$E445*(1-Premissas!$B$5),"Fora da tolerância",IF($F445&gt;$E445*(1+Premissas!$B$5),"Favorável","Dentro da tolerância")),"Verificar cadastro")))))</f>
        <v/>
      </c>
      <c r="J445" s="31">
        <f>IF(AND($A445="",$B445="",$E445="",$F445=""),"",IF(OR($A445="",$B445="",$E445="",$F445=""),"Preenchimento incompleto",IF($C445="Código não cadastrado","Código não cadastrado",IF(COUNTIFS($A$5:$A$504,$A445,$B$5:$B$504,$B445)&gt;1,"Competência e código duplicados","OK"))))</f>
        <v/>
      </c>
      <c r="K445" s="32" t="n"/>
    </row>
    <row r="446">
      <c r="A446" s="37" t="n"/>
      <c r="B446" s="23" t="n"/>
      <c r="C446" s="13">
        <f>IF($B446="","",IFERROR(VLOOKUP($B446,Premissas!$A$9:$C$108,2,FALSE),"Código não cadastrado"))</f>
        <v/>
      </c>
      <c r="D446" s="25">
        <f>IF($B446="","",IFERROR(VLOOKUP($B446,Premissas!$A$9:$C$108,3,FALSE),""))</f>
        <v/>
      </c>
      <c r="E446" s="38" t="n"/>
      <c r="F446" s="38" t="n"/>
      <c r="G446" s="35">
        <f>IF(OR($E446="",$F446=""),"",$F446-$E446)</f>
        <v/>
      </c>
      <c r="H446" s="14">
        <f>IF(OR($E446="",$F446="",$E446=0),"",IFERROR($G446/$E446,""))</f>
        <v/>
      </c>
      <c r="I446" s="25">
        <f>IF(OR($B446="",$E446="",$F446=""),"",IF(AND($E446=0,$F446=0),"Sem movimento",IF(AND($E446=0,$F446&lt;&gt;0),"Sem base orçada",IF($D446="Despesa",IF($F446&gt;$E446*(1+Premissas!$B$5),"Fora da tolerância",IF($F446&lt;$E446*(1-Premissas!$B$5),"Favorável","Dentro da tolerância")),IF($D446="Receita",IF($F446&lt;$E446*(1-Premissas!$B$5),"Fora da tolerância",IF($F446&gt;$E446*(1+Premissas!$B$5),"Favorável","Dentro da tolerância")),"Verificar cadastro")))))</f>
        <v/>
      </c>
      <c r="J446" s="4">
        <f>IF(AND($A446="",$B446="",$E446="",$F446=""),"",IF(OR($A446="",$B446="",$E446="",$F446=""),"Preenchimento incompleto",IF($C446="Código não cadastrado","Código não cadastrado",IF(COUNTIFS($A$5:$A$504,$A446,$B$5:$B$504,$B446)&gt;1,"Competência e código duplicados","OK"))))</f>
        <v/>
      </c>
      <c r="K446" s="32" t="n"/>
    </row>
    <row r="447">
      <c r="A447" s="37" t="n"/>
      <c r="B447" s="23" t="n"/>
      <c r="C447" s="27">
        <f>IF($B447="","",IFERROR(VLOOKUP($B447,Premissas!$A$9:$C$108,2,FALSE),"Código não cadastrado"))</f>
        <v/>
      </c>
      <c r="D447" s="24">
        <f>IF($B447="","",IFERROR(VLOOKUP($B447,Premissas!$A$9:$C$108,3,FALSE),""))</f>
        <v/>
      </c>
      <c r="E447" s="38" t="n"/>
      <c r="F447" s="38" t="n"/>
      <c r="G447" s="39">
        <f>IF(OR($E447="",$F447=""),"",$F447-$E447)</f>
        <v/>
      </c>
      <c r="H447" s="30">
        <f>IF(OR($E447="",$F447="",$E447=0),"",IFERROR($G447/$E447,""))</f>
        <v/>
      </c>
      <c r="I447" s="24">
        <f>IF(OR($B447="",$E447="",$F447=""),"",IF(AND($E447=0,$F447=0),"Sem movimento",IF(AND($E447=0,$F447&lt;&gt;0),"Sem base orçada",IF($D447="Despesa",IF($F447&gt;$E447*(1+Premissas!$B$5),"Fora da tolerância",IF($F447&lt;$E447*(1-Premissas!$B$5),"Favorável","Dentro da tolerância")),IF($D447="Receita",IF($F447&lt;$E447*(1-Premissas!$B$5),"Fora da tolerância",IF($F447&gt;$E447*(1+Premissas!$B$5),"Favorável","Dentro da tolerância")),"Verificar cadastro")))))</f>
        <v/>
      </c>
      <c r="J447" s="31">
        <f>IF(AND($A447="",$B447="",$E447="",$F447=""),"",IF(OR($A447="",$B447="",$E447="",$F447=""),"Preenchimento incompleto",IF($C447="Código não cadastrado","Código não cadastrado",IF(COUNTIFS($A$5:$A$504,$A447,$B$5:$B$504,$B447)&gt;1,"Competência e código duplicados","OK"))))</f>
        <v/>
      </c>
      <c r="K447" s="32" t="n"/>
    </row>
    <row r="448">
      <c r="A448" s="37" t="n"/>
      <c r="B448" s="23" t="n"/>
      <c r="C448" s="13">
        <f>IF($B448="","",IFERROR(VLOOKUP($B448,Premissas!$A$9:$C$108,2,FALSE),"Código não cadastrado"))</f>
        <v/>
      </c>
      <c r="D448" s="25">
        <f>IF($B448="","",IFERROR(VLOOKUP($B448,Premissas!$A$9:$C$108,3,FALSE),""))</f>
        <v/>
      </c>
      <c r="E448" s="38" t="n"/>
      <c r="F448" s="38" t="n"/>
      <c r="G448" s="35">
        <f>IF(OR($E448="",$F448=""),"",$F448-$E448)</f>
        <v/>
      </c>
      <c r="H448" s="14">
        <f>IF(OR($E448="",$F448="",$E448=0),"",IFERROR($G448/$E448,""))</f>
        <v/>
      </c>
      <c r="I448" s="25">
        <f>IF(OR($B448="",$E448="",$F448=""),"",IF(AND($E448=0,$F448=0),"Sem movimento",IF(AND($E448=0,$F448&lt;&gt;0),"Sem base orçada",IF($D448="Despesa",IF($F448&gt;$E448*(1+Premissas!$B$5),"Fora da tolerância",IF($F448&lt;$E448*(1-Premissas!$B$5),"Favorável","Dentro da tolerância")),IF($D448="Receita",IF($F448&lt;$E448*(1-Premissas!$B$5),"Fora da tolerância",IF($F448&gt;$E448*(1+Premissas!$B$5),"Favorável","Dentro da tolerância")),"Verificar cadastro")))))</f>
        <v/>
      </c>
      <c r="J448" s="4">
        <f>IF(AND($A448="",$B448="",$E448="",$F448=""),"",IF(OR($A448="",$B448="",$E448="",$F448=""),"Preenchimento incompleto",IF($C448="Código não cadastrado","Código não cadastrado",IF(COUNTIFS($A$5:$A$504,$A448,$B$5:$B$504,$B448)&gt;1,"Competência e código duplicados","OK"))))</f>
        <v/>
      </c>
      <c r="K448" s="32" t="n"/>
    </row>
    <row r="449">
      <c r="A449" s="37" t="n"/>
      <c r="B449" s="23" t="n"/>
      <c r="C449" s="27">
        <f>IF($B449="","",IFERROR(VLOOKUP($B449,Premissas!$A$9:$C$108,2,FALSE),"Código não cadastrado"))</f>
        <v/>
      </c>
      <c r="D449" s="24">
        <f>IF($B449="","",IFERROR(VLOOKUP($B449,Premissas!$A$9:$C$108,3,FALSE),""))</f>
        <v/>
      </c>
      <c r="E449" s="38" t="n"/>
      <c r="F449" s="38" t="n"/>
      <c r="G449" s="39">
        <f>IF(OR($E449="",$F449=""),"",$F449-$E449)</f>
        <v/>
      </c>
      <c r="H449" s="30">
        <f>IF(OR($E449="",$F449="",$E449=0),"",IFERROR($G449/$E449,""))</f>
        <v/>
      </c>
      <c r="I449" s="24">
        <f>IF(OR($B449="",$E449="",$F449=""),"",IF(AND($E449=0,$F449=0),"Sem movimento",IF(AND($E449=0,$F449&lt;&gt;0),"Sem base orçada",IF($D449="Despesa",IF($F449&gt;$E449*(1+Premissas!$B$5),"Fora da tolerância",IF($F449&lt;$E449*(1-Premissas!$B$5),"Favorável","Dentro da tolerância")),IF($D449="Receita",IF($F449&lt;$E449*(1-Premissas!$B$5),"Fora da tolerância",IF($F449&gt;$E449*(1+Premissas!$B$5),"Favorável","Dentro da tolerância")),"Verificar cadastro")))))</f>
        <v/>
      </c>
      <c r="J449" s="31">
        <f>IF(AND($A449="",$B449="",$E449="",$F449=""),"",IF(OR($A449="",$B449="",$E449="",$F449=""),"Preenchimento incompleto",IF($C449="Código não cadastrado","Código não cadastrado",IF(COUNTIFS($A$5:$A$504,$A449,$B$5:$B$504,$B449)&gt;1,"Competência e código duplicados","OK"))))</f>
        <v/>
      </c>
      <c r="K449" s="32" t="n"/>
    </row>
    <row r="450">
      <c r="A450" s="37" t="n"/>
      <c r="B450" s="23" t="n"/>
      <c r="C450" s="13">
        <f>IF($B450="","",IFERROR(VLOOKUP($B450,Premissas!$A$9:$C$108,2,FALSE),"Código não cadastrado"))</f>
        <v/>
      </c>
      <c r="D450" s="25">
        <f>IF($B450="","",IFERROR(VLOOKUP($B450,Premissas!$A$9:$C$108,3,FALSE),""))</f>
        <v/>
      </c>
      <c r="E450" s="38" t="n"/>
      <c r="F450" s="38" t="n"/>
      <c r="G450" s="35">
        <f>IF(OR($E450="",$F450=""),"",$F450-$E450)</f>
        <v/>
      </c>
      <c r="H450" s="14">
        <f>IF(OR($E450="",$F450="",$E450=0),"",IFERROR($G450/$E450,""))</f>
        <v/>
      </c>
      <c r="I450" s="25">
        <f>IF(OR($B450="",$E450="",$F450=""),"",IF(AND($E450=0,$F450=0),"Sem movimento",IF(AND($E450=0,$F450&lt;&gt;0),"Sem base orçada",IF($D450="Despesa",IF($F450&gt;$E450*(1+Premissas!$B$5),"Fora da tolerância",IF($F450&lt;$E450*(1-Premissas!$B$5),"Favorável","Dentro da tolerância")),IF($D450="Receita",IF($F450&lt;$E450*(1-Premissas!$B$5),"Fora da tolerância",IF($F450&gt;$E450*(1+Premissas!$B$5),"Favorável","Dentro da tolerância")),"Verificar cadastro")))))</f>
        <v/>
      </c>
      <c r="J450" s="4">
        <f>IF(AND($A450="",$B450="",$E450="",$F450=""),"",IF(OR($A450="",$B450="",$E450="",$F450=""),"Preenchimento incompleto",IF($C450="Código não cadastrado","Código não cadastrado",IF(COUNTIFS($A$5:$A$504,$A450,$B$5:$B$504,$B450)&gt;1,"Competência e código duplicados","OK"))))</f>
        <v/>
      </c>
      <c r="K450" s="32" t="n"/>
    </row>
    <row r="451">
      <c r="A451" s="37" t="n"/>
      <c r="B451" s="23" t="n"/>
      <c r="C451" s="27">
        <f>IF($B451="","",IFERROR(VLOOKUP($B451,Premissas!$A$9:$C$108,2,FALSE),"Código não cadastrado"))</f>
        <v/>
      </c>
      <c r="D451" s="24">
        <f>IF($B451="","",IFERROR(VLOOKUP($B451,Premissas!$A$9:$C$108,3,FALSE),""))</f>
        <v/>
      </c>
      <c r="E451" s="38" t="n"/>
      <c r="F451" s="38" t="n"/>
      <c r="G451" s="39">
        <f>IF(OR($E451="",$F451=""),"",$F451-$E451)</f>
        <v/>
      </c>
      <c r="H451" s="30">
        <f>IF(OR($E451="",$F451="",$E451=0),"",IFERROR($G451/$E451,""))</f>
        <v/>
      </c>
      <c r="I451" s="24">
        <f>IF(OR($B451="",$E451="",$F451=""),"",IF(AND($E451=0,$F451=0),"Sem movimento",IF(AND($E451=0,$F451&lt;&gt;0),"Sem base orçada",IF($D451="Despesa",IF($F451&gt;$E451*(1+Premissas!$B$5),"Fora da tolerância",IF($F451&lt;$E451*(1-Premissas!$B$5),"Favorável","Dentro da tolerância")),IF($D451="Receita",IF($F451&lt;$E451*(1-Premissas!$B$5),"Fora da tolerância",IF($F451&gt;$E451*(1+Premissas!$B$5),"Favorável","Dentro da tolerância")),"Verificar cadastro")))))</f>
        <v/>
      </c>
      <c r="J451" s="31">
        <f>IF(AND($A451="",$B451="",$E451="",$F451=""),"",IF(OR($A451="",$B451="",$E451="",$F451=""),"Preenchimento incompleto",IF($C451="Código não cadastrado","Código não cadastrado",IF(COUNTIFS($A$5:$A$504,$A451,$B$5:$B$504,$B451)&gt;1,"Competência e código duplicados","OK"))))</f>
        <v/>
      </c>
      <c r="K451" s="32" t="n"/>
    </row>
    <row r="452">
      <c r="A452" s="37" t="n"/>
      <c r="B452" s="23" t="n"/>
      <c r="C452" s="13">
        <f>IF($B452="","",IFERROR(VLOOKUP($B452,Premissas!$A$9:$C$108,2,FALSE),"Código não cadastrado"))</f>
        <v/>
      </c>
      <c r="D452" s="25">
        <f>IF($B452="","",IFERROR(VLOOKUP($B452,Premissas!$A$9:$C$108,3,FALSE),""))</f>
        <v/>
      </c>
      <c r="E452" s="38" t="n"/>
      <c r="F452" s="38" t="n"/>
      <c r="G452" s="35">
        <f>IF(OR($E452="",$F452=""),"",$F452-$E452)</f>
        <v/>
      </c>
      <c r="H452" s="14">
        <f>IF(OR($E452="",$F452="",$E452=0),"",IFERROR($G452/$E452,""))</f>
        <v/>
      </c>
      <c r="I452" s="25">
        <f>IF(OR($B452="",$E452="",$F452=""),"",IF(AND($E452=0,$F452=0),"Sem movimento",IF(AND($E452=0,$F452&lt;&gt;0),"Sem base orçada",IF($D452="Despesa",IF($F452&gt;$E452*(1+Premissas!$B$5),"Fora da tolerância",IF($F452&lt;$E452*(1-Premissas!$B$5),"Favorável","Dentro da tolerância")),IF($D452="Receita",IF($F452&lt;$E452*(1-Premissas!$B$5),"Fora da tolerância",IF($F452&gt;$E452*(1+Premissas!$B$5),"Favorável","Dentro da tolerância")),"Verificar cadastro")))))</f>
        <v/>
      </c>
      <c r="J452" s="4">
        <f>IF(AND($A452="",$B452="",$E452="",$F452=""),"",IF(OR($A452="",$B452="",$E452="",$F452=""),"Preenchimento incompleto",IF($C452="Código não cadastrado","Código não cadastrado",IF(COUNTIFS($A$5:$A$504,$A452,$B$5:$B$504,$B452)&gt;1,"Competência e código duplicados","OK"))))</f>
        <v/>
      </c>
      <c r="K452" s="32" t="n"/>
    </row>
    <row r="453">
      <c r="A453" s="37" t="n"/>
      <c r="B453" s="23" t="n"/>
      <c r="C453" s="27">
        <f>IF($B453="","",IFERROR(VLOOKUP($B453,Premissas!$A$9:$C$108,2,FALSE),"Código não cadastrado"))</f>
        <v/>
      </c>
      <c r="D453" s="24">
        <f>IF($B453="","",IFERROR(VLOOKUP($B453,Premissas!$A$9:$C$108,3,FALSE),""))</f>
        <v/>
      </c>
      <c r="E453" s="38" t="n"/>
      <c r="F453" s="38" t="n"/>
      <c r="G453" s="39">
        <f>IF(OR($E453="",$F453=""),"",$F453-$E453)</f>
        <v/>
      </c>
      <c r="H453" s="30">
        <f>IF(OR($E453="",$F453="",$E453=0),"",IFERROR($G453/$E453,""))</f>
        <v/>
      </c>
      <c r="I453" s="24">
        <f>IF(OR($B453="",$E453="",$F453=""),"",IF(AND($E453=0,$F453=0),"Sem movimento",IF(AND($E453=0,$F453&lt;&gt;0),"Sem base orçada",IF($D453="Despesa",IF($F453&gt;$E453*(1+Premissas!$B$5),"Fora da tolerância",IF($F453&lt;$E453*(1-Premissas!$B$5),"Favorável","Dentro da tolerância")),IF($D453="Receita",IF($F453&lt;$E453*(1-Premissas!$B$5),"Fora da tolerância",IF($F453&gt;$E453*(1+Premissas!$B$5),"Favorável","Dentro da tolerância")),"Verificar cadastro")))))</f>
        <v/>
      </c>
      <c r="J453" s="31">
        <f>IF(AND($A453="",$B453="",$E453="",$F453=""),"",IF(OR($A453="",$B453="",$E453="",$F453=""),"Preenchimento incompleto",IF($C453="Código não cadastrado","Código não cadastrado",IF(COUNTIFS($A$5:$A$504,$A453,$B$5:$B$504,$B453)&gt;1,"Competência e código duplicados","OK"))))</f>
        <v/>
      </c>
      <c r="K453" s="32" t="n"/>
    </row>
    <row r="454">
      <c r="A454" s="37" t="n"/>
      <c r="B454" s="23" t="n"/>
      <c r="C454" s="13">
        <f>IF($B454="","",IFERROR(VLOOKUP($B454,Premissas!$A$9:$C$108,2,FALSE),"Código não cadastrado"))</f>
        <v/>
      </c>
      <c r="D454" s="25">
        <f>IF($B454="","",IFERROR(VLOOKUP($B454,Premissas!$A$9:$C$108,3,FALSE),""))</f>
        <v/>
      </c>
      <c r="E454" s="38" t="n"/>
      <c r="F454" s="38" t="n"/>
      <c r="G454" s="35">
        <f>IF(OR($E454="",$F454=""),"",$F454-$E454)</f>
        <v/>
      </c>
      <c r="H454" s="14">
        <f>IF(OR($E454="",$F454="",$E454=0),"",IFERROR($G454/$E454,""))</f>
        <v/>
      </c>
      <c r="I454" s="25">
        <f>IF(OR($B454="",$E454="",$F454=""),"",IF(AND($E454=0,$F454=0),"Sem movimento",IF(AND($E454=0,$F454&lt;&gt;0),"Sem base orçada",IF($D454="Despesa",IF($F454&gt;$E454*(1+Premissas!$B$5),"Fora da tolerância",IF($F454&lt;$E454*(1-Premissas!$B$5),"Favorável","Dentro da tolerância")),IF($D454="Receita",IF($F454&lt;$E454*(1-Premissas!$B$5),"Fora da tolerância",IF($F454&gt;$E454*(1+Premissas!$B$5),"Favorável","Dentro da tolerância")),"Verificar cadastro")))))</f>
        <v/>
      </c>
      <c r="J454" s="4">
        <f>IF(AND($A454="",$B454="",$E454="",$F454=""),"",IF(OR($A454="",$B454="",$E454="",$F454=""),"Preenchimento incompleto",IF($C454="Código não cadastrado","Código não cadastrado",IF(COUNTIFS($A$5:$A$504,$A454,$B$5:$B$504,$B454)&gt;1,"Competência e código duplicados","OK"))))</f>
        <v/>
      </c>
      <c r="K454" s="32" t="n"/>
    </row>
    <row r="455">
      <c r="A455" s="37" t="n"/>
      <c r="B455" s="23" t="n"/>
      <c r="C455" s="27">
        <f>IF($B455="","",IFERROR(VLOOKUP($B455,Premissas!$A$9:$C$108,2,FALSE),"Código não cadastrado"))</f>
        <v/>
      </c>
      <c r="D455" s="24">
        <f>IF($B455="","",IFERROR(VLOOKUP($B455,Premissas!$A$9:$C$108,3,FALSE),""))</f>
        <v/>
      </c>
      <c r="E455" s="38" t="n"/>
      <c r="F455" s="38" t="n"/>
      <c r="G455" s="39">
        <f>IF(OR($E455="",$F455=""),"",$F455-$E455)</f>
        <v/>
      </c>
      <c r="H455" s="30">
        <f>IF(OR($E455="",$F455="",$E455=0),"",IFERROR($G455/$E455,""))</f>
        <v/>
      </c>
      <c r="I455" s="24">
        <f>IF(OR($B455="",$E455="",$F455=""),"",IF(AND($E455=0,$F455=0),"Sem movimento",IF(AND($E455=0,$F455&lt;&gt;0),"Sem base orçada",IF($D455="Despesa",IF($F455&gt;$E455*(1+Premissas!$B$5),"Fora da tolerância",IF($F455&lt;$E455*(1-Premissas!$B$5),"Favorável","Dentro da tolerância")),IF($D455="Receita",IF($F455&lt;$E455*(1-Premissas!$B$5),"Fora da tolerância",IF($F455&gt;$E455*(1+Premissas!$B$5),"Favorável","Dentro da tolerância")),"Verificar cadastro")))))</f>
        <v/>
      </c>
      <c r="J455" s="31">
        <f>IF(AND($A455="",$B455="",$E455="",$F455=""),"",IF(OR($A455="",$B455="",$E455="",$F455=""),"Preenchimento incompleto",IF($C455="Código não cadastrado","Código não cadastrado",IF(COUNTIFS($A$5:$A$504,$A455,$B$5:$B$504,$B455)&gt;1,"Competência e código duplicados","OK"))))</f>
        <v/>
      </c>
      <c r="K455" s="32" t="n"/>
    </row>
    <row r="456">
      <c r="A456" s="37" t="n"/>
      <c r="B456" s="23" t="n"/>
      <c r="C456" s="13">
        <f>IF($B456="","",IFERROR(VLOOKUP($B456,Premissas!$A$9:$C$108,2,FALSE),"Código não cadastrado"))</f>
        <v/>
      </c>
      <c r="D456" s="25">
        <f>IF($B456="","",IFERROR(VLOOKUP($B456,Premissas!$A$9:$C$108,3,FALSE),""))</f>
        <v/>
      </c>
      <c r="E456" s="38" t="n"/>
      <c r="F456" s="38" t="n"/>
      <c r="G456" s="35">
        <f>IF(OR($E456="",$F456=""),"",$F456-$E456)</f>
        <v/>
      </c>
      <c r="H456" s="14">
        <f>IF(OR($E456="",$F456="",$E456=0),"",IFERROR($G456/$E456,""))</f>
        <v/>
      </c>
      <c r="I456" s="25">
        <f>IF(OR($B456="",$E456="",$F456=""),"",IF(AND($E456=0,$F456=0),"Sem movimento",IF(AND($E456=0,$F456&lt;&gt;0),"Sem base orçada",IF($D456="Despesa",IF($F456&gt;$E456*(1+Premissas!$B$5),"Fora da tolerância",IF($F456&lt;$E456*(1-Premissas!$B$5),"Favorável","Dentro da tolerância")),IF($D456="Receita",IF($F456&lt;$E456*(1-Premissas!$B$5),"Fora da tolerância",IF($F456&gt;$E456*(1+Premissas!$B$5),"Favorável","Dentro da tolerância")),"Verificar cadastro")))))</f>
        <v/>
      </c>
      <c r="J456" s="4">
        <f>IF(AND($A456="",$B456="",$E456="",$F456=""),"",IF(OR($A456="",$B456="",$E456="",$F456=""),"Preenchimento incompleto",IF($C456="Código não cadastrado","Código não cadastrado",IF(COUNTIFS($A$5:$A$504,$A456,$B$5:$B$504,$B456)&gt;1,"Competência e código duplicados","OK"))))</f>
        <v/>
      </c>
      <c r="K456" s="32" t="n"/>
    </row>
    <row r="457">
      <c r="A457" s="37" t="n"/>
      <c r="B457" s="23" t="n"/>
      <c r="C457" s="27">
        <f>IF($B457="","",IFERROR(VLOOKUP($B457,Premissas!$A$9:$C$108,2,FALSE),"Código não cadastrado"))</f>
        <v/>
      </c>
      <c r="D457" s="24">
        <f>IF($B457="","",IFERROR(VLOOKUP($B457,Premissas!$A$9:$C$108,3,FALSE),""))</f>
        <v/>
      </c>
      <c r="E457" s="38" t="n"/>
      <c r="F457" s="38" t="n"/>
      <c r="G457" s="39">
        <f>IF(OR($E457="",$F457=""),"",$F457-$E457)</f>
        <v/>
      </c>
      <c r="H457" s="30">
        <f>IF(OR($E457="",$F457="",$E457=0),"",IFERROR($G457/$E457,""))</f>
        <v/>
      </c>
      <c r="I457" s="24">
        <f>IF(OR($B457="",$E457="",$F457=""),"",IF(AND($E457=0,$F457=0),"Sem movimento",IF(AND($E457=0,$F457&lt;&gt;0),"Sem base orçada",IF($D457="Despesa",IF($F457&gt;$E457*(1+Premissas!$B$5),"Fora da tolerância",IF($F457&lt;$E457*(1-Premissas!$B$5),"Favorável","Dentro da tolerância")),IF($D457="Receita",IF($F457&lt;$E457*(1-Premissas!$B$5),"Fora da tolerância",IF($F457&gt;$E457*(1+Premissas!$B$5),"Favorável","Dentro da tolerância")),"Verificar cadastro")))))</f>
        <v/>
      </c>
      <c r="J457" s="31">
        <f>IF(AND($A457="",$B457="",$E457="",$F457=""),"",IF(OR($A457="",$B457="",$E457="",$F457=""),"Preenchimento incompleto",IF($C457="Código não cadastrado","Código não cadastrado",IF(COUNTIFS($A$5:$A$504,$A457,$B$5:$B$504,$B457)&gt;1,"Competência e código duplicados","OK"))))</f>
        <v/>
      </c>
      <c r="K457" s="32" t="n"/>
    </row>
    <row r="458">
      <c r="A458" s="37" t="n"/>
      <c r="B458" s="23" t="n"/>
      <c r="C458" s="13">
        <f>IF($B458="","",IFERROR(VLOOKUP($B458,Premissas!$A$9:$C$108,2,FALSE),"Código não cadastrado"))</f>
        <v/>
      </c>
      <c r="D458" s="25">
        <f>IF($B458="","",IFERROR(VLOOKUP($B458,Premissas!$A$9:$C$108,3,FALSE),""))</f>
        <v/>
      </c>
      <c r="E458" s="38" t="n"/>
      <c r="F458" s="38" t="n"/>
      <c r="G458" s="35">
        <f>IF(OR($E458="",$F458=""),"",$F458-$E458)</f>
        <v/>
      </c>
      <c r="H458" s="14">
        <f>IF(OR($E458="",$F458="",$E458=0),"",IFERROR($G458/$E458,""))</f>
        <v/>
      </c>
      <c r="I458" s="25">
        <f>IF(OR($B458="",$E458="",$F458=""),"",IF(AND($E458=0,$F458=0),"Sem movimento",IF(AND($E458=0,$F458&lt;&gt;0),"Sem base orçada",IF($D458="Despesa",IF($F458&gt;$E458*(1+Premissas!$B$5),"Fora da tolerância",IF($F458&lt;$E458*(1-Premissas!$B$5),"Favorável","Dentro da tolerância")),IF($D458="Receita",IF($F458&lt;$E458*(1-Premissas!$B$5),"Fora da tolerância",IF($F458&gt;$E458*(1+Premissas!$B$5),"Favorável","Dentro da tolerância")),"Verificar cadastro")))))</f>
        <v/>
      </c>
      <c r="J458" s="4">
        <f>IF(AND($A458="",$B458="",$E458="",$F458=""),"",IF(OR($A458="",$B458="",$E458="",$F458=""),"Preenchimento incompleto",IF($C458="Código não cadastrado","Código não cadastrado",IF(COUNTIFS($A$5:$A$504,$A458,$B$5:$B$504,$B458)&gt;1,"Competência e código duplicados","OK"))))</f>
        <v/>
      </c>
      <c r="K458" s="32" t="n"/>
    </row>
    <row r="459">
      <c r="A459" s="37" t="n"/>
      <c r="B459" s="23" t="n"/>
      <c r="C459" s="27">
        <f>IF($B459="","",IFERROR(VLOOKUP($B459,Premissas!$A$9:$C$108,2,FALSE),"Código não cadastrado"))</f>
        <v/>
      </c>
      <c r="D459" s="24">
        <f>IF($B459="","",IFERROR(VLOOKUP($B459,Premissas!$A$9:$C$108,3,FALSE),""))</f>
        <v/>
      </c>
      <c r="E459" s="38" t="n"/>
      <c r="F459" s="38" t="n"/>
      <c r="G459" s="39">
        <f>IF(OR($E459="",$F459=""),"",$F459-$E459)</f>
        <v/>
      </c>
      <c r="H459" s="30">
        <f>IF(OR($E459="",$F459="",$E459=0),"",IFERROR($G459/$E459,""))</f>
        <v/>
      </c>
      <c r="I459" s="24">
        <f>IF(OR($B459="",$E459="",$F459=""),"",IF(AND($E459=0,$F459=0),"Sem movimento",IF(AND($E459=0,$F459&lt;&gt;0),"Sem base orçada",IF($D459="Despesa",IF($F459&gt;$E459*(1+Premissas!$B$5),"Fora da tolerância",IF($F459&lt;$E459*(1-Premissas!$B$5),"Favorável","Dentro da tolerância")),IF($D459="Receita",IF($F459&lt;$E459*(1-Premissas!$B$5),"Fora da tolerância",IF($F459&gt;$E459*(1+Premissas!$B$5),"Favorável","Dentro da tolerância")),"Verificar cadastro")))))</f>
        <v/>
      </c>
      <c r="J459" s="31">
        <f>IF(AND($A459="",$B459="",$E459="",$F459=""),"",IF(OR($A459="",$B459="",$E459="",$F459=""),"Preenchimento incompleto",IF($C459="Código não cadastrado","Código não cadastrado",IF(COUNTIFS($A$5:$A$504,$A459,$B$5:$B$504,$B459)&gt;1,"Competência e código duplicados","OK"))))</f>
        <v/>
      </c>
      <c r="K459" s="32" t="n"/>
    </row>
    <row r="460">
      <c r="A460" s="37" t="n"/>
      <c r="B460" s="23" t="n"/>
      <c r="C460" s="13">
        <f>IF($B460="","",IFERROR(VLOOKUP($B460,Premissas!$A$9:$C$108,2,FALSE),"Código não cadastrado"))</f>
        <v/>
      </c>
      <c r="D460" s="25">
        <f>IF($B460="","",IFERROR(VLOOKUP($B460,Premissas!$A$9:$C$108,3,FALSE),""))</f>
        <v/>
      </c>
      <c r="E460" s="38" t="n"/>
      <c r="F460" s="38" t="n"/>
      <c r="G460" s="35">
        <f>IF(OR($E460="",$F460=""),"",$F460-$E460)</f>
        <v/>
      </c>
      <c r="H460" s="14">
        <f>IF(OR($E460="",$F460="",$E460=0),"",IFERROR($G460/$E460,""))</f>
        <v/>
      </c>
      <c r="I460" s="25">
        <f>IF(OR($B460="",$E460="",$F460=""),"",IF(AND($E460=0,$F460=0),"Sem movimento",IF(AND($E460=0,$F460&lt;&gt;0),"Sem base orçada",IF($D460="Despesa",IF($F460&gt;$E460*(1+Premissas!$B$5),"Fora da tolerância",IF($F460&lt;$E460*(1-Premissas!$B$5),"Favorável","Dentro da tolerância")),IF($D460="Receita",IF($F460&lt;$E460*(1-Premissas!$B$5),"Fora da tolerância",IF($F460&gt;$E460*(1+Premissas!$B$5),"Favorável","Dentro da tolerância")),"Verificar cadastro")))))</f>
        <v/>
      </c>
      <c r="J460" s="4">
        <f>IF(AND($A460="",$B460="",$E460="",$F460=""),"",IF(OR($A460="",$B460="",$E460="",$F460=""),"Preenchimento incompleto",IF($C460="Código não cadastrado","Código não cadastrado",IF(COUNTIFS($A$5:$A$504,$A460,$B$5:$B$504,$B460)&gt;1,"Competência e código duplicados","OK"))))</f>
        <v/>
      </c>
      <c r="K460" s="32" t="n"/>
    </row>
    <row r="461">
      <c r="A461" s="37" t="n"/>
      <c r="B461" s="23" t="n"/>
      <c r="C461" s="27">
        <f>IF($B461="","",IFERROR(VLOOKUP($B461,Premissas!$A$9:$C$108,2,FALSE),"Código não cadastrado"))</f>
        <v/>
      </c>
      <c r="D461" s="24">
        <f>IF($B461="","",IFERROR(VLOOKUP($B461,Premissas!$A$9:$C$108,3,FALSE),""))</f>
        <v/>
      </c>
      <c r="E461" s="38" t="n"/>
      <c r="F461" s="38" t="n"/>
      <c r="G461" s="39">
        <f>IF(OR($E461="",$F461=""),"",$F461-$E461)</f>
        <v/>
      </c>
      <c r="H461" s="30">
        <f>IF(OR($E461="",$F461="",$E461=0),"",IFERROR($G461/$E461,""))</f>
        <v/>
      </c>
      <c r="I461" s="24">
        <f>IF(OR($B461="",$E461="",$F461=""),"",IF(AND($E461=0,$F461=0),"Sem movimento",IF(AND($E461=0,$F461&lt;&gt;0),"Sem base orçada",IF($D461="Despesa",IF($F461&gt;$E461*(1+Premissas!$B$5),"Fora da tolerância",IF($F461&lt;$E461*(1-Premissas!$B$5),"Favorável","Dentro da tolerância")),IF($D461="Receita",IF($F461&lt;$E461*(1-Premissas!$B$5),"Fora da tolerância",IF($F461&gt;$E461*(1+Premissas!$B$5),"Favorável","Dentro da tolerância")),"Verificar cadastro")))))</f>
        <v/>
      </c>
      <c r="J461" s="31">
        <f>IF(AND($A461="",$B461="",$E461="",$F461=""),"",IF(OR($A461="",$B461="",$E461="",$F461=""),"Preenchimento incompleto",IF($C461="Código não cadastrado","Código não cadastrado",IF(COUNTIFS($A$5:$A$504,$A461,$B$5:$B$504,$B461)&gt;1,"Competência e código duplicados","OK"))))</f>
        <v/>
      </c>
      <c r="K461" s="32" t="n"/>
    </row>
    <row r="462">
      <c r="A462" s="37" t="n"/>
      <c r="B462" s="23" t="n"/>
      <c r="C462" s="13">
        <f>IF($B462="","",IFERROR(VLOOKUP($B462,Premissas!$A$9:$C$108,2,FALSE),"Código não cadastrado"))</f>
        <v/>
      </c>
      <c r="D462" s="25">
        <f>IF($B462="","",IFERROR(VLOOKUP($B462,Premissas!$A$9:$C$108,3,FALSE),""))</f>
        <v/>
      </c>
      <c r="E462" s="38" t="n"/>
      <c r="F462" s="38" t="n"/>
      <c r="G462" s="35">
        <f>IF(OR($E462="",$F462=""),"",$F462-$E462)</f>
        <v/>
      </c>
      <c r="H462" s="14">
        <f>IF(OR($E462="",$F462="",$E462=0),"",IFERROR($G462/$E462,""))</f>
        <v/>
      </c>
      <c r="I462" s="25">
        <f>IF(OR($B462="",$E462="",$F462=""),"",IF(AND($E462=0,$F462=0),"Sem movimento",IF(AND($E462=0,$F462&lt;&gt;0),"Sem base orçada",IF($D462="Despesa",IF($F462&gt;$E462*(1+Premissas!$B$5),"Fora da tolerância",IF($F462&lt;$E462*(1-Premissas!$B$5),"Favorável","Dentro da tolerância")),IF($D462="Receita",IF($F462&lt;$E462*(1-Premissas!$B$5),"Fora da tolerância",IF($F462&gt;$E462*(1+Premissas!$B$5),"Favorável","Dentro da tolerância")),"Verificar cadastro")))))</f>
        <v/>
      </c>
      <c r="J462" s="4">
        <f>IF(AND($A462="",$B462="",$E462="",$F462=""),"",IF(OR($A462="",$B462="",$E462="",$F462=""),"Preenchimento incompleto",IF($C462="Código não cadastrado","Código não cadastrado",IF(COUNTIFS($A$5:$A$504,$A462,$B$5:$B$504,$B462)&gt;1,"Competência e código duplicados","OK"))))</f>
        <v/>
      </c>
      <c r="K462" s="32" t="n"/>
    </row>
    <row r="463">
      <c r="A463" s="37" t="n"/>
      <c r="B463" s="23" t="n"/>
      <c r="C463" s="27">
        <f>IF($B463="","",IFERROR(VLOOKUP($B463,Premissas!$A$9:$C$108,2,FALSE),"Código não cadastrado"))</f>
        <v/>
      </c>
      <c r="D463" s="24">
        <f>IF($B463="","",IFERROR(VLOOKUP($B463,Premissas!$A$9:$C$108,3,FALSE),""))</f>
        <v/>
      </c>
      <c r="E463" s="38" t="n"/>
      <c r="F463" s="38" t="n"/>
      <c r="G463" s="39">
        <f>IF(OR($E463="",$F463=""),"",$F463-$E463)</f>
        <v/>
      </c>
      <c r="H463" s="30">
        <f>IF(OR($E463="",$F463="",$E463=0),"",IFERROR($G463/$E463,""))</f>
        <v/>
      </c>
      <c r="I463" s="24">
        <f>IF(OR($B463="",$E463="",$F463=""),"",IF(AND($E463=0,$F463=0),"Sem movimento",IF(AND($E463=0,$F463&lt;&gt;0),"Sem base orçada",IF($D463="Despesa",IF($F463&gt;$E463*(1+Premissas!$B$5),"Fora da tolerância",IF($F463&lt;$E463*(1-Premissas!$B$5),"Favorável","Dentro da tolerância")),IF($D463="Receita",IF($F463&lt;$E463*(1-Premissas!$B$5),"Fora da tolerância",IF($F463&gt;$E463*(1+Premissas!$B$5),"Favorável","Dentro da tolerância")),"Verificar cadastro")))))</f>
        <v/>
      </c>
      <c r="J463" s="31">
        <f>IF(AND($A463="",$B463="",$E463="",$F463=""),"",IF(OR($A463="",$B463="",$E463="",$F463=""),"Preenchimento incompleto",IF($C463="Código não cadastrado","Código não cadastrado",IF(COUNTIFS($A$5:$A$504,$A463,$B$5:$B$504,$B463)&gt;1,"Competência e código duplicados","OK"))))</f>
        <v/>
      </c>
      <c r="K463" s="32" t="n"/>
    </row>
    <row r="464">
      <c r="A464" s="37" t="n"/>
      <c r="B464" s="23" t="n"/>
      <c r="C464" s="13">
        <f>IF($B464="","",IFERROR(VLOOKUP($B464,Premissas!$A$9:$C$108,2,FALSE),"Código não cadastrado"))</f>
        <v/>
      </c>
      <c r="D464" s="25">
        <f>IF($B464="","",IFERROR(VLOOKUP($B464,Premissas!$A$9:$C$108,3,FALSE),""))</f>
        <v/>
      </c>
      <c r="E464" s="38" t="n"/>
      <c r="F464" s="38" t="n"/>
      <c r="G464" s="35">
        <f>IF(OR($E464="",$F464=""),"",$F464-$E464)</f>
        <v/>
      </c>
      <c r="H464" s="14">
        <f>IF(OR($E464="",$F464="",$E464=0),"",IFERROR($G464/$E464,""))</f>
        <v/>
      </c>
      <c r="I464" s="25">
        <f>IF(OR($B464="",$E464="",$F464=""),"",IF(AND($E464=0,$F464=0),"Sem movimento",IF(AND($E464=0,$F464&lt;&gt;0),"Sem base orçada",IF($D464="Despesa",IF($F464&gt;$E464*(1+Premissas!$B$5),"Fora da tolerância",IF($F464&lt;$E464*(1-Premissas!$B$5),"Favorável","Dentro da tolerância")),IF($D464="Receita",IF($F464&lt;$E464*(1-Premissas!$B$5),"Fora da tolerância",IF($F464&gt;$E464*(1+Premissas!$B$5),"Favorável","Dentro da tolerância")),"Verificar cadastro")))))</f>
        <v/>
      </c>
      <c r="J464" s="4">
        <f>IF(AND($A464="",$B464="",$E464="",$F464=""),"",IF(OR($A464="",$B464="",$E464="",$F464=""),"Preenchimento incompleto",IF($C464="Código não cadastrado","Código não cadastrado",IF(COUNTIFS($A$5:$A$504,$A464,$B$5:$B$504,$B464)&gt;1,"Competência e código duplicados","OK"))))</f>
        <v/>
      </c>
      <c r="K464" s="32" t="n"/>
    </row>
    <row r="465">
      <c r="A465" s="37" t="n"/>
      <c r="B465" s="23" t="n"/>
      <c r="C465" s="27">
        <f>IF($B465="","",IFERROR(VLOOKUP($B465,Premissas!$A$9:$C$108,2,FALSE),"Código não cadastrado"))</f>
        <v/>
      </c>
      <c r="D465" s="24">
        <f>IF($B465="","",IFERROR(VLOOKUP($B465,Premissas!$A$9:$C$108,3,FALSE),""))</f>
        <v/>
      </c>
      <c r="E465" s="38" t="n"/>
      <c r="F465" s="38" t="n"/>
      <c r="G465" s="39">
        <f>IF(OR($E465="",$F465=""),"",$F465-$E465)</f>
        <v/>
      </c>
      <c r="H465" s="30">
        <f>IF(OR($E465="",$F465="",$E465=0),"",IFERROR($G465/$E465,""))</f>
        <v/>
      </c>
      <c r="I465" s="24">
        <f>IF(OR($B465="",$E465="",$F465=""),"",IF(AND($E465=0,$F465=0),"Sem movimento",IF(AND($E465=0,$F465&lt;&gt;0),"Sem base orçada",IF($D465="Despesa",IF($F465&gt;$E465*(1+Premissas!$B$5),"Fora da tolerância",IF($F465&lt;$E465*(1-Premissas!$B$5),"Favorável","Dentro da tolerância")),IF($D465="Receita",IF($F465&lt;$E465*(1-Premissas!$B$5),"Fora da tolerância",IF($F465&gt;$E465*(1+Premissas!$B$5),"Favorável","Dentro da tolerância")),"Verificar cadastro")))))</f>
        <v/>
      </c>
      <c r="J465" s="31">
        <f>IF(AND($A465="",$B465="",$E465="",$F465=""),"",IF(OR($A465="",$B465="",$E465="",$F465=""),"Preenchimento incompleto",IF($C465="Código não cadastrado","Código não cadastrado",IF(COUNTIFS($A$5:$A$504,$A465,$B$5:$B$504,$B465)&gt;1,"Competência e código duplicados","OK"))))</f>
        <v/>
      </c>
      <c r="K465" s="32" t="n"/>
    </row>
    <row r="466">
      <c r="A466" s="37" t="n"/>
      <c r="B466" s="23" t="n"/>
      <c r="C466" s="13">
        <f>IF($B466="","",IFERROR(VLOOKUP($B466,Premissas!$A$9:$C$108,2,FALSE),"Código não cadastrado"))</f>
        <v/>
      </c>
      <c r="D466" s="25">
        <f>IF($B466="","",IFERROR(VLOOKUP($B466,Premissas!$A$9:$C$108,3,FALSE),""))</f>
        <v/>
      </c>
      <c r="E466" s="38" t="n"/>
      <c r="F466" s="38" t="n"/>
      <c r="G466" s="35">
        <f>IF(OR($E466="",$F466=""),"",$F466-$E466)</f>
        <v/>
      </c>
      <c r="H466" s="14">
        <f>IF(OR($E466="",$F466="",$E466=0),"",IFERROR($G466/$E466,""))</f>
        <v/>
      </c>
      <c r="I466" s="25">
        <f>IF(OR($B466="",$E466="",$F466=""),"",IF(AND($E466=0,$F466=0),"Sem movimento",IF(AND($E466=0,$F466&lt;&gt;0),"Sem base orçada",IF($D466="Despesa",IF($F466&gt;$E466*(1+Premissas!$B$5),"Fora da tolerância",IF($F466&lt;$E466*(1-Premissas!$B$5),"Favorável","Dentro da tolerância")),IF($D466="Receita",IF($F466&lt;$E466*(1-Premissas!$B$5),"Fora da tolerância",IF($F466&gt;$E466*(1+Premissas!$B$5),"Favorável","Dentro da tolerância")),"Verificar cadastro")))))</f>
        <v/>
      </c>
      <c r="J466" s="4">
        <f>IF(AND($A466="",$B466="",$E466="",$F466=""),"",IF(OR($A466="",$B466="",$E466="",$F466=""),"Preenchimento incompleto",IF($C466="Código não cadastrado","Código não cadastrado",IF(COUNTIFS($A$5:$A$504,$A466,$B$5:$B$504,$B466)&gt;1,"Competência e código duplicados","OK"))))</f>
        <v/>
      </c>
      <c r="K466" s="32" t="n"/>
    </row>
    <row r="467">
      <c r="A467" s="37" t="n"/>
      <c r="B467" s="23" t="n"/>
      <c r="C467" s="27">
        <f>IF($B467="","",IFERROR(VLOOKUP($B467,Premissas!$A$9:$C$108,2,FALSE),"Código não cadastrado"))</f>
        <v/>
      </c>
      <c r="D467" s="24">
        <f>IF($B467="","",IFERROR(VLOOKUP($B467,Premissas!$A$9:$C$108,3,FALSE),""))</f>
        <v/>
      </c>
      <c r="E467" s="38" t="n"/>
      <c r="F467" s="38" t="n"/>
      <c r="G467" s="39">
        <f>IF(OR($E467="",$F467=""),"",$F467-$E467)</f>
        <v/>
      </c>
      <c r="H467" s="30">
        <f>IF(OR($E467="",$F467="",$E467=0),"",IFERROR($G467/$E467,""))</f>
        <v/>
      </c>
      <c r="I467" s="24">
        <f>IF(OR($B467="",$E467="",$F467=""),"",IF(AND($E467=0,$F467=0),"Sem movimento",IF(AND($E467=0,$F467&lt;&gt;0),"Sem base orçada",IF($D467="Despesa",IF($F467&gt;$E467*(1+Premissas!$B$5),"Fora da tolerância",IF($F467&lt;$E467*(1-Premissas!$B$5),"Favorável","Dentro da tolerância")),IF($D467="Receita",IF($F467&lt;$E467*(1-Premissas!$B$5),"Fora da tolerância",IF($F467&gt;$E467*(1+Premissas!$B$5),"Favorável","Dentro da tolerância")),"Verificar cadastro")))))</f>
        <v/>
      </c>
      <c r="J467" s="31">
        <f>IF(AND($A467="",$B467="",$E467="",$F467=""),"",IF(OR($A467="",$B467="",$E467="",$F467=""),"Preenchimento incompleto",IF($C467="Código não cadastrado","Código não cadastrado",IF(COUNTIFS($A$5:$A$504,$A467,$B$5:$B$504,$B467)&gt;1,"Competência e código duplicados","OK"))))</f>
        <v/>
      </c>
      <c r="K467" s="32" t="n"/>
    </row>
    <row r="468">
      <c r="A468" s="37" t="n"/>
      <c r="B468" s="23" t="n"/>
      <c r="C468" s="13">
        <f>IF($B468="","",IFERROR(VLOOKUP($B468,Premissas!$A$9:$C$108,2,FALSE),"Código não cadastrado"))</f>
        <v/>
      </c>
      <c r="D468" s="25">
        <f>IF($B468="","",IFERROR(VLOOKUP($B468,Premissas!$A$9:$C$108,3,FALSE),""))</f>
        <v/>
      </c>
      <c r="E468" s="38" t="n"/>
      <c r="F468" s="38" t="n"/>
      <c r="G468" s="35">
        <f>IF(OR($E468="",$F468=""),"",$F468-$E468)</f>
        <v/>
      </c>
      <c r="H468" s="14">
        <f>IF(OR($E468="",$F468="",$E468=0),"",IFERROR($G468/$E468,""))</f>
        <v/>
      </c>
      <c r="I468" s="25">
        <f>IF(OR($B468="",$E468="",$F468=""),"",IF(AND($E468=0,$F468=0),"Sem movimento",IF(AND($E468=0,$F468&lt;&gt;0),"Sem base orçada",IF($D468="Despesa",IF($F468&gt;$E468*(1+Premissas!$B$5),"Fora da tolerância",IF($F468&lt;$E468*(1-Premissas!$B$5),"Favorável","Dentro da tolerância")),IF($D468="Receita",IF($F468&lt;$E468*(1-Premissas!$B$5),"Fora da tolerância",IF($F468&gt;$E468*(1+Premissas!$B$5),"Favorável","Dentro da tolerância")),"Verificar cadastro")))))</f>
        <v/>
      </c>
      <c r="J468" s="4">
        <f>IF(AND($A468="",$B468="",$E468="",$F468=""),"",IF(OR($A468="",$B468="",$E468="",$F468=""),"Preenchimento incompleto",IF($C468="Código não cadastrado","Código não cadastrado",IF(COUNTIFS($A$5:$A$504,$A468,$B$5:$B$504,$B468)&gt;1,"Competência e código duplicados","OK"))))</f>
        <v/>
      </c>
      <c r="K468" s="32" t="n"/>
    </row>
    <row r="469">
      <c r="A469" s="37" t="n"/>
      <c r="B469" s="23" t="n"/>
      <c r="C469" s="27">
        <f>IF($B469="","",IFERROR(VLOOKUP($B469,Premissas!$A$9:$C$108,2,FALSE),"Código não cadastrado"))</f>
        <v/>
      </c>
      <c r="D469" s="24">
        <f>IF($B469="","",IFERROR(VLOOKUP($B469,Premissas!$A$9:$C$108,3,FALSE),""))</f>
        <v/>
      </c>
      <c r="E469" s="38" t="n"/>
      <c r="F469" s="38" t="n"/>
      <c r="G469" s="39">
        <f>IF(OR($E469="",$F469=""),"",$F469-$E469)</f>
        <v/>
      </c>
      <c r="H469" s="30">
        <f>IF(OR($E469="",$F469="",$E469=0),"",IFERROR($G469/$E469,""))</f>
        <v/>
      </c>
      <c r="I469" s="24">
        <f>IF(OR($B469="",$E469="",$F469=""),"",IF(AND($E469=0,$F469=0),"Sem movimento",IF(AND($E469=0,$F469&lt;&gt;0),"Sem base orçada",IF($D469="Despesa",IF($F469&gt;$E469*(1+Premissas!$B$5),"Fora da tolerância",IF($F469&lt;$E469*(1-Premissas!$B$5),"Favorável","Dentro da tolerância")),IF($D469="Receita",IF($F469&lt;$E469*(1-Premissas!$B$5),"Fora da tolerância",IF($F469&gt;$E469*(1+Premissas!$B$5),"Favorável","Dentro da tolerância")),"Verificar cadastro")))))</f>
        <v/>
      </c>
      <c r="J469" s="31">
        <f>IF(AND($A469="",$B469="",$E469="",$F469=""),"",IF(OR($A469="",$B469="",$E469="",$F469=""),"Preenchimento incompleto",IF($C469="Código não cadastrado","Código não cadastrado",IF(COUNTIFS($A$5:$A$504,$A469,$B$5:$B$504,$B469)&gt;1,"Competência e código duplicados","OK"))))</f>
        <v/>
      </c>
      <c r="K469" s="32" t="n"/>
    </row>
    <row r="470">
      <c r="A470" s="37" t="n"/>
      <c r="B470" s="23" t="n"/>
      <c r="C470" s="13">
        <f>IF($B470="","",IFERROR(VLOOKUP($B470,Premissas!$A$9:$C$108,2,FALSE),"Código não cadastrado"))</f>
        <v/>
      </c>
      <c r="D470" s="25">
        <f>IF($B470="","",IFERROR(VLOOKUP($B470,Premissas!$A$9:$C$108,3,FALSE),""))</f>
        <v/>
      </c>
      <c r="E470" s="38" t="n"/>
      <c r="F470" s="38" t="n"/>
      <c r="G470" s="35">
        <f>IF(OR($E470="",$F470=""),"",$F470-$E470)</f>
        <v/>
      </c>
      <c r="H470" s="14">
        <f>IF(OR($E470="",$F470="",$E470=0),"",IFERROR($G470/$E470,""))</f>
        <v/>
      </c>
      <c r="I470" s="25">
        <f>IF(OR($B470="",$E470="",$F470=""),"",IF(AND($E470=0,$F470=0),"Sem movimento",IF(AND($E470=0,$F470&lt;&gt;0),"Sem base orçada",IF($D470="Despesa",IF($F470&gt;$E470*(1+Premissas!$B$5),"Fora da tolerância",IF($F470&lt;$E470*(1-Premissas!$B$5),"Favorável","Dentro da tolerância")),IF($D470="Receita",IF($F470&lt;$E470*(1-Premissas!$B$5),"Fora da tolerância",IF($F470&gt;$E470*(1+Premissas!$B$5),"Favorável","Dentro da tolerância")),"Verificar cadastro")))))</f>
        <v/>
      </c>
      <c r="J470" s="4">
        <f>IF(AND($A470="",$B470="",$E470="",$F470=""),"",IF(OR($A470="",$B470="",$E470="",$F470=""),"Preenchimento incompleto",IF($C470="Código não cadastrado","Código não cadastrado",IF(COUNTIFS($A$5:$A$504,$A470,$B$5:$B$504,$B470)&gt;1,"Competência e código duplicados","OK"))))</f>
        <v/>
      </c>
      <c r="K470" s="32" t="n"/>
    </row>
    <row r="471">
      <c r="A471" s="37" t="n"/>
      <c r="B471" s="23" t="n"/>
      <c r="C471" s="27">
        <f>IF($B471="","",IFERROR(VLOOKUP($B471,Premissas!$A$9:$C$108,2,FALSE),"Código não cadastrado"))</f>
        <v/>
      </c>
      <c r="D471" s="24">
        <f>IF($B471="","",IFERROR(VLOOKUP($B471,Premissas!$A$9:$C$108,3,FALSE),""))</f>
        <v/>
      </c>
      <c r="E471" s="38" t="n"/>
      <c r="F471" s="38" t="n"/>
      <c r="G471" s="39">
        <f>IF(OR($E471="",$F471=""),"",$F471-$E471)</f>
        <v/>
      </c>
      <c r="H471" s="30">
        <f>IF(OR($E471="",$F471="",$E471=0),"",IFERROR($G471/$E471,""))</f>
        <v/>
      </c>
      <c r="I471" s="24">
        <f>IF(OR($B471="",$E471="",$F471=""),"",IF(AND($E471=0,$F471=0),"Sem movimento",IF(AND($E471=0,$F471&lt;&gt;0),"Sem base orçada",IF($D471="Despesa",IF($F471&gt;$E471*(1+Premissas!$B$5),"Fora da tolerância",IF($F471&lt;$E471*(1-Premissas!$B$5),"Favorável","Dentro da tolerância")),IF($D471="Receita",IF($F471&lt;$E471*(1-Premissas!$B$5),"Fora da tolerância",IF($F471&gt;$E471*(1+Premissas!$B$5),"Favorável","Dentro da tolerância")),"Verificar cadastro")))))</f>
        <v/>
      </c>
      <c r="J471" s="31">
        <f>IF(AND($A471="",$B471="",$E471="",$F471=""),"",IF(OR($A471="",$B471="",$E471="",$F471=""),"Preenchimento incompleto",IF($C471="Código não cadastrado","Código não cadastrado",IF(COUNTIFS($A$5:$A$504,$A471,$B$5:$B$504,$B471)&gt;1,"Competência e código duplicados","OK"))))</f>
        <v/>
      </c>
      <c r="K471" s="32" t="n"/>
    </row>
    <row r="472">
      <c r="A472" s="37" t="n"/>
      <c r="B472" s="23" t="n"/>
      <c r="C472" s="13">
        <f>IF($B472="","",IFERROR(VLOOKUP($B472,Premissas!$A$9:$C$108,2,FALSE),"Código não cadastrado"))</f>
        <v/>
      </c>
      <c r="D472" s="25">
        <f>IF($B472="","",IFERROR(VLOOKUP($B472,Premissas!$A$9:$C$108,3,FALSE),""))</f>
        <v/>
      </c>
      <c r="E472" s="38" t="n"/>
      <c r="F472" s="38" t="n"/>
      <c r="G472" s="35">
        <f>IF(OR($E472="",$F472=""),"",$F472-$E472)</f>
        <v/>
      </c>
      <c r="H472" s="14">
        <f>IF(OR($E472="",$F472="",$E472=0),"",IFERROR($G472/$E472,""))</f>
        <v/>
      </c>
      <c r="I472" s="25">
        <f>IF(OR($B472="",$E472="",$F472=""),"",IF(AND($E472=0,$F472=0),"Sem movimento",IF(AND($E472=0,$F472&lt;&gt;0),"Sem base orçada",IF($D472="Despesa",IF($F472&gt;$E472*(1+Premissas!$B$5),"Fora da tolerância",IF($F472&lt;$E472*(1-Premissas!$B$5),"Favorável","Dentro da tolerância")),IF($D472="Receita",IF($F472&lt;$E472*(1-Premissas!$B$5),"Fora da tolerância",IF($F472&gt;$E472*(1+Premissas!$B$5),"Favorável","Dentro da tolerância")),"Verificar cadastro")))))</f>
        <v/>
      </c>
      <c r="J472" s="4">
        <f>IF(AND($A472="",$B472="",$E472="",$F472=""),"",IF(OR($A472="",$B472="",$E472="",$F472=""),"Preenchimento incompleto",IF($C472="Código não cadastrado","Código não cadastrado",IF(COUNTIFS($A$5:$A$504,$A472,$B$5:$B$504,$B472)&gt;1,"Competência e código duplicados","OK"))))</f>
        <v/>
      </c>
      <c r="K472" s="32" t="n"/>
    </row>
    <row r="473">
      <c r="A473" s="37" t="n"/>
      <c r="B473" s="23" t="n"/>
      <c r="C473" s="27">
        <f>IF($B473="","",IFERROR(VLOOKUP($B473,Premissas!$A$9:$C$108,2,FALSE),"Código não cadastrado"))</f>
        <v/>
      </c>
      <c r="D473" s="24">
        <f>IF($B473="","",IFERROR(VLOOKUP($B473,Premissas!$A$9:$C$108,3,FALSE),""))</f>
        <v/>
      </c>
      <c r="E473" s="38" t="n"/>
      <c r="F473" s="38" t="n"/>
      <c r="G473" s="39">
        <f>IF(OR($E473="",$F473=""),"",$F473-$E473)</f>
        <v/>
      </c>
      <c r="H473" s="30">
        <f>IF(OR($E473="",$F473="",$E473=0),"",IFERROR($G473/$E473,""))</f>
        <v/>
      </c>
      <c r="I473" s="24">
        <f>IF(OR($B473="",$E473="",$F473=""),"",IF(AND($E473=0,$F473=0),"Sem movimento",IF(AND($E473=0,$F473&lt;&gt;0),"Sem base orçada",IF($D473="Despesa",IF($F473&gt;$E473*(1+Premissas!$B$5),"Fora da tolerância",IF($F473&lt;$E473*(1-Premissas!$B$5),"Favorável","Dentro da tolerância")),IF($D473="Receita",IF($F473&lt;$E473*(1-Premissas!$B$5),"Fora da tolerância",IF($F473&gt;$E473*(1+Premissas!$B$5),"Favorável","Dentro da tolerância")),"Verificar cadastro")))))</f>
        <v/>
      </c>
      <c r="J473" s="31">
        <f>IF(AND($A473="",$B473="",$E473="",$F473=""),"",IF(OR($A473="",$B473="",$E473="",$F473=""),"Preenchimento incompleto",IF($C473="Código não cadastrado","Código não cadastrado",IF(COUNTIFS($A$5:$A$504,$A473,$B$5:$B$504,$B473)&gt;1,"Competência e código duplicados","OK"))))</f>
        <v/>
      </c>
      <c r="K473" s="32" t="n"/>
    </row>
    <row r="474">
      <c r="A474" s="37" t="n"/>
      <c r="B474" s="23" t="n"/>
      <c r="C474" s="13">
        <f>IF($B474="","",IFERROR(VLOOKUP($B474,Premissas!$A$9:$C$108,2,FALSE),"Código não cadastrado"))</f>
        <v/>
      </c>
      <c r="D474" s="25">
        <f>IF($B474="","",IFERROR(VLOOKUP($B474,Premissas!$A$9:$C$108,3,FALSE),""))</f>
        <v/>
      </c>
      <c r="E474" s="38" t="n"/>
      <c r="F474" s="38" t="n"/>
      <c r="G474" s="35">
        <f>IF(OR($E474="",$F474=""),"",$F474-$E474)</f>
        <v/>
      </c>
      <c r="H474" s="14">
        <f>IF(OR($E474="",$F474="",$E474=0),"",IFERROR($G474/$E474,""))</f>
        <v/>
      </c>
      <c r="I474" s="25">
        <f>IF(OR($B474="",$E474="",$F474=""),"",IF(AND($E474=0,$F474=0),"Sem movimento",IF(AND($E474=0,$F474&lt;&gt;0),"Sem base orçada",IF($D474="Despesa",IF($F474&gt;$E474*(1+Premissas!$B$5),"Fora da tolerância",IF($F474&lt;$E474*(1-Premissas!$B$5),"Favorável","Dentro da tolerância")),IF($D474="Receita",IF($F474&lt;$E474*(1-Premissas!$B$5),"Fora da tolerância",IF($F474&gt;$E474*(1+Premissas!$B$5),"Favorável","Dentro da tolerância")),"Verificar cadastro")))))</f>
        <v/>
      </c>
      <c r="J474" s="4">
        <f>IF(AND($A474="",$B474="",$E474="",$F474=""),"",IF(OR($A474="",$B474="",$E474="",$F474=""),"Preenchimento incompleto",IF($C474="Código não cadastrado","Código não cadastrado",IF(COUNTIFS($A$5:$A$504,$A474,$B$5:$B$504,$B474)&gt;1,"Competência e código duplicados","OK"))))</f>
        <v/>
      </c>
      <c r="K474" s="32" t="n"/>
    </row>
    <row r="475">
      <c r="A475" s="37" t="n"/>
      <c r="B475" s="23" t="n"/>
      <c r="C475" s="27">
        <f>IF($B475="","",IFERROR(VLOOKUP($B475,Premissas!$A$9:$C$108,2,FALSE),"Código não cadastrado"))</f>
        <v/>
      </c>
      <c r="D475" s="24">
        <f>IF($B475="","",IFERROR(VLOOKUP($B475,Premissas!$A$9:$C$108,3,FALSE),""))</f>
        <v/>
      </c>
      <c r="E475" s="38" t="n"/>
      <c r="F475" s="38" t="n"/>
      <c r="G475" s="39">
        <f>IF(OR($E475="",$F475=""),"",$F475-$E475)</f>
        <v/>
      </c>
      <c r="H475" s="30">
        <f>IF(OR($E475="",$F475="",$E475=0),"",IFERROR($G475/$E475,""))</f>
        <v/>
      </c>
      <c r="I475" s="24">
        <f>IF(OR($B475="",$E475="",$F475=""),"",IF(AND($E475=0,$F475=0),"Sem movimento",IF(AND($E475=0,$F475&lt;&gt;0),"Sem base orçada",IF($D475="Despesa",IF($F475&gt;$E475*(1+Premissas!$B$5),"Fora da tolerância",IF($F475&lt;$E475*(1-Premissas!$B$5),"Favorável","Dentro da tolerância")),IF($D475="Receita",IF($F475&lt;$E475*(1-Premissas!$B$5),"Fora da tolerância",IF($F475&gt;$E475*(1+Premissas!$B$5),"Favorável","Dentro da tolerância")),"Verificar cadastro")))))</f>
        <v/>
      </c>
      <c r="J475" s="31">
        <f>IF(AND($A475="",$B475="",$E475="",$F475=""),"",IF(OR($A475="",$B475="",$E475="",$F475=""),"Preenchimento incompleto",IF($C475="Código não cadastrado","Código não cadastrado",IF(COUNTIFS($A$5:$A$504,$A475,$B$5:$B$504,$B475)&gt;1,"Competência e código duplicados","OK"))))</f>
        <v/>
      </c>
      <c r="K475" s="32" t="n"/>
    </row>
    <row r="476">
      <c r="A476" s="37" t="n"/>
      <c r="B476" s="23" t="n"/>
      <c r="C476" s="13">
        <f>IF($B476="","",IFERROR(VLOOKUP($B476,Premissas!$A$9:$C$108,2,FALSE),"Código não cadastrado"))</f>
        <v/>
      </c>
      <c r="D476" s="25">
        <f>IF($B476="","",IFERROR(VLOOKUP($B476,Premissas!$A$9:$C$108,3,FALSE),""))</f>
        <v/>
      </c>
      <c r="E476" s="38" t="n"/>
      <c r="F476" s="38" t="n"/>
      <c r="G476" s="35">
        <f>IF(OR($E476="",$F476=""),"",$F476-$E476)</f>
        <v/>
      </c>
      <c r="H476" s="14">
        <f>IF(OR($E476="",$F476="",$E476=0),"",IFERROR($G476/$E476,""))</f>
        <v/>
      </c>
      <c r="I476" s="25">
        <f>IF(OR($B476="",$E476="",$F476=""),"",IF(AND($E476=0,$F476=0),"Sem movimento",IF(AND($E476=0,$F476&lt;&gt;0),"Sem base orçada",IF($D476="Despesa",IF($F476&gt;$E476*(1+Premissas!$B$5),"Fora da tolerância",IF($F476&lt;$E476*(1-Premissas!$B$5),"Favorável","Dentro da tolerância")),IF($D476="Receita",IF($F476&lt;$E476*(1-Premissas!$B$5),"Fora da tolerância",IF($F476&gt;$E476*(1+Premissas!$B$5),"Favorável","Dentro da tolerância")),"Verificar cadastro")))))</f>
        <v/>
      </c>
      <c r="J476" s="4">
        <f>IF(AND($A476="",$B476="",$E476="",$F476=""),"",IF(OR($A476="",$B476="",$E476="",$F476=""),"Preenchimento incompleto",IF($C476="Código não cadastrado","Código não cadastrado",IF(COUNTIFS($A$5:$A$504,$A476,$B$5:$B$504,$B476)&gt;1,"Competência e código duplicados","OK"))))</f>
        <v/>
      </c>
      <c r="K476" s="32" t="n"/>
    </row>
    <row r="477">
      <c r="A477" s="37" t="n"/>
      <c r="B477" s="23" t="n"/>
      <c r="C477" s="27">
        <f>IF($B477="","",IFERROR(VLOOKUP($B477,Premissas!$A$9:$C$108,2,FALSE),"Código não cadastrado"))</f>
        <v/>
      </c>
      <c r="D477" s="24">
        <f>IF($B477="","",IFERROR(VLOOKUP($B477,Premissas!$A$9:$C$108,3,FALSE),""))</f>
        <v/>
      </c>
      <c r="E477" s="38" t="n"/>
      <c r="F477" s="38" t="n"/>
      <c r="G477" s="39">
        <f>IF(OR($E477="",$F477=""),"",$F477-$E477)</f>
        <v/>
      </c>
      <c r="H477" s="30">
        <f>IF(OR($E477="",$F477="",$E477=0),"",IFERROR($G477/$E477,""))</f>
        <v/>
      </c>
      <c r="I477" s="24">
        <f>IF(OR($B477="",$E477="",$F477=""),"",IF(AND($E477=0,$F477=0),"Sem movimento",IF(AND($E477=0,$F477&lt;&gt;0),"Sem base orçada",IF($D477="Despesa",IF($F477&gt;$E477*(1+Premissas!$B$5),"Fora da tolerância",IF($F477&lt;$E477*(1-Premissas!$B$5),"Favorável","Dentro da tolerância")),IF($D477="Receita",IF($F477&lt;$E477*(1-Premissas!$B$5),"Fora da tolerância",IF($F477&gt;$E477*(1+Premissas!$B$5),"Favorável","Dentro da tolerância")),"Verificar cadastro")))))</f>
        <v/>
      </c>
      <c r="J477" s="31">
        <f>IF(AND($A477="",$B477="",$E477="",$F477=""),"",IF(OR($A477="",$B477="",$E477="",$F477=""),"Preenchimento incompleto",IF($C477="Código não cadastrado","Código não cadastrado",IF(COUNTIFS($A$5:$A$504,$A477,$B$5:$B$504,$B477)&gt;1,"Competência e código duplicados","OK"))))</f>
        <v/>
      </c>
      <c r="K477" s="32" t="n"/>
    </row>
    <row r="478">
      <c r="A478" s="37" t="n"/>
      <c r="B478" s="23" t="n"/>
      <c r="C478" s="13">
        <f>IF($B478="","",IFERROR(VLOOKUP($B478,Premissas!$A$9:$C$108,2,FALSE),"Código não cadastrado"))</f>
        <v/>
      </c>
      <c r="D478" s="25">
        <f>IF($B478="","",IFERROR(VLOOKUP($B478,Premissas!$A$9:$C$108,3,FALSE),""))</f>
        <v/>
      </c>
      <c r="E478" s="38" t="n"/>
      <c r="F478" s="38" t="n"/>
      <c r="G478" s="35">
        <f>IF(OR($E478="",$F478=""),"",$F478-$E478)</f>
        <v/>
      </c>
      <c r="H478" s="14">
        <f>IF(OR($E478="",$F478="",$E478=0),"",IFERROR($G478/$E478,""))</f>
        <v/>
      </c>
      <c r="I478" s="25">
        <f>IF(OR($B478="",$E478="",$F478=""),"",IF(AND($E478=0,$F478=0),"Sem movimento",IF(AND($E478=0,$F478&lt;&gt;0),"Sem base orçada",IF($D478="Despesa",IF($F478&gt;$E478*(1+Premissas!$B$5),"Fora da tolerância",IF($F478&lt;$E478*(1-Premissas!$B$5),"Favorável","Dentro da tolerância")),IF($D478="Receita",IF($F478&lt;$E478*(1-Premissas!$B$5),"Fora da tolerância",IF($F478&gt;$E478*(1+Premissas!$B$5),"Favorável","Dentro da tolerância")),"Verificar cadastro")))))</f>
        <v/>
      </c>
      <c r="J478" s="4">
        <f>IF(AND($A478="",$B478="",$E478="",$F478=""),"",IF(OR($A478="",$B478="",$E478="",$F478=""),"Preenchimento incompleto",IF($C478="Código não cadastrado","Código não cadastrado",IF(COUNTIFS($A$5:$A$504,$A478,$B$5:$B$504,$B478)&gt;1,"Competência e código duplicados","OK"))))</f>
        <v/>
      </c>
      <c r="K478" s="32" t="n"/>
    </row>
    <row r="479">
      <c r="A479" s="37" t="n"/>
      <c r="B479" s="23" t="n"/>
      <c r="C479" s="27">
        <f>IF($B479="","",IFERROR(VLOOKUP($B479,Premissas!$A$9:$C$108,2,FALSE),"Código não cadastrado"))</f>
        <v/>
      </c>
      <c r="D479" s="24">
        <f>IF($B479="","",IFERROR(VLOOKUP($B479,Premissas!$A$9:$C$108,3,FALSE),""))</f>
        <v/>
      </c>
      <c r="E479" s="38" t="n"/>
      <c r="F479" s="38" t="n"/>
      <c r="G479" s="39">
        <f>IF(OR($E479="",$F479=""),"",$F479-$E479)</f>
        <v/>
      </c>
      <c r="H479" s="30">
        <f>IF(OR($E479="",$F479="",$E479=0),"",IFERROR($G479/$E479,""))</f>
        <v/>
      </c>
      <c r="I479" s="24">
        <f>IF(OR($B479="",$E479="",$F479=""),"",IF(AND($E479=0,$F479=0),"Sem movimento",IF(AND($E479=0,$F479&lt;&gt;0),"Sem base orçada",IF($D479="Despesa",IF($F479&gt;$E479*(1+Premissas!$B$5),"Fora da tolerância",IF($F479&lt;$E479*(1-Premissas!$B$5),"Favorável","Dentro da tolerância")),IF($D479="Receita",IF($F479&lt;$E479*(1-Premissas!$B$5),"Fora da tolerância",IF($F479&gt;$E479*(1+Premissas!$B$5),"Favorável","Dentro da tolerância")),"Verificar cadastro")))))</f>
        <v/>
      </c>
      <c r="J479" s="31">
        <f>IF(AND($A479="",$B479="",$E479="",$F479=""),"",IF(OR($A479="",$B479="",$E479="",$F479=""),"Preenchimento incompleto",IF($C479="Código não cadastrado","Código não cadastrado",IF(COUNTIFS($A$5:$A$504,$A479,$B$5:$B$504,$B479)&gt;1,"Competência e código duplicados","OK"))))</f>
        <v/>
      </c>
      <c r="K479" s="32" t="n"/>
    </row>
    <row r="480">
      <c r="A480" s="37" t="n"/>
      <c r="B480" s="23" t="n"/>
      <c r="C480" s="13">
        <f>IF($B480="","",IFERROR(VLOOKUP($B480,Premissas!$A$9:$C$108,2,FALSE),"Código não cadastrado"))</f>
        <v/>
      </c>
      <c r="D480" s="25">
        <f>IF($B480="","",IFERROR(VLOOKUP($B480,Premissas!$A$9:$C$108,3,FALSE),""))</f>
        <v/>
      </c>
      <c r="E480" s="38" t="n"/>
      <c r="F480" s="38" t="n"/>
      <c r="G480" s="35">
        <f>IF(OR($E480="",$F480=""),"",$F480-$E480)</f>
        <v/>
      </c>
      <c r="H480" s="14">
        <f>IF(OR($E480="",$F480="",$E480=0),"",IFERROR($G480/$E480,""))</f>
        <v/>
      </c>
      <c r="I480" s="25">
        <f>IF(OR($B480="",$E480="",$F480=""),"",IF(AND($E480=0,$F480=0),"Sem movimento",IF(AND($E480=0,$F480&lt;&gt;0),"Sem base orçada",IF($D480="Despesa",IF($F480&gt;$E480*(1+Premissas!$B$5),"Fora da tolerância",IF($F480&lt;$E480*(1-Premissas!$B$5),"Favorável","Dentro da tolerância")),IF($D480="Receita",IF($F480&lt;$E480*(1-Premissas!$B$5),"Fora da tolerância",IF($F480&gt;$E480*(1+Premissas!$B$5),"Favorável","Dentro da tolerância")),"Verificar cadastro")))))</f>
        <v/>
      </c>
      <c r="J480" s="4">
        <f>IF(AND($A480="",$B480="",$E480="",$F480=""),"",IF(OR($A480="",$B480="",$E480="",$F480=""),"Preenchimento incompleto",IF($C480="Código não cadastrado","Código não cadastrado",IF(COUNTIFS($A$5:$A$504,$A480,$B$5:$B$504,$B480)&gt;1,"Competência e código duplicados","OK"))))</f>
        <v/>
      </c>
      <c r="K480" s="32" t="n"/>
    </row>
    <row r="481">
      <c r="A481" s="37" t="n"/>
      <c r="B481" s="23" t="n"/>
      <c r="C481" s="27">
        <f>IF($B481="","",IFERROR(VLOOKUP($B481,Premissas!$A$9:$C$108,2,FALSE),"Código não cadastrado"))</f>
        <v/>
      </c>
      <c r="D481" s="24">
        <f>IF($B481="","",IFERROR(VLOOKUP($B481,Premissas!$A$9:$C$108,3,FALSE),""))</f>
        <v/>
      </c>
      <c r="E481" s="38" t="n"/>
      <c r="F481" s="38" t="n"/>
      <c r="G481" s="39">
        <f>IF(OR($E481="",$F481=""),"",$F481-$E481)</f>
        <v/>
      </c>
      <c r="H481" s="30">
        <f>IF(OR($E481="",$F481="",$E481=0),"",IFERROR($G481/$E481,""))</f>
        <v/>
      </c>
      <c r="I481" s="24">
        <f>IF(OR($B481="",$E481="",$F481=""),"",IF(AND($E481=0,$F481=0),"Sem movimento",IF(AND($E481=0,$F481&lt;&gt;0),"Sem base orçada",IF($D481="Despesa",IF($F481&gt;$E481*(1+Premissas!$B$5),"Fora da tolerância",IF($F481&lt;$E481*(1-Premissas!$B$5),"Favorável","Dentro da tolerância")),IF($D481="Receita",IF($F481&lt;$E481*(1-Premissas!$B$5),"Fora da tolerância",IF($F481&gt;$E481*(1+Premissas!$B$5),"Favorável","Dentro da tolerância")),"Verificar cadastro")))))</f>
        <v/>
      </c>
      <c r="J481" s="31">
        <f>IF(AND($A481="",$B481="",$E481="",$F481=""),"",IF(OR($A481="",$B481="",$E481="",$F481=""),"Preenchimento incompleto",IF($C481="Código não cadastrado","Código não cadastrado",IF(COUNTIFS($A$5:$A$504,$A481,$B$5:$B$504,$B481)&gt;1,"Competência e código duplicados","OK"))))</f>
        <v/>
      </c>
      <c r="K481" s="32" t="n"/>
    </row>
    <row r="482">
      <c r="A482" s="37" t="n"/>
      <c r="B482" s="23" t="n"/>
      <c r="C482" s="13">
        <f>IF($B482="","",IFERROR(VLOOKUP($B482,Premissas!$A$9:$C$108,2,FALSE),"Código não cadastrado"))</f>
        <v/>
      </c>
      <c r="D482" s="25">
        <f>IF($B482="","",IFERROR(VLOOKUP($B482,Premissas!$A$9:$C$108,3,FALSE),""))</f>
        <v/>
      </c>
      <c r="E482" s="38" t="n"/>
      <c r="F482" s="38" t="n"/>
      <c r="G482" s="35">
        <f>IF(OR($E482="",$F482=""),"",$F482-$E482)</f>
        <v/>
      </c>
      <c r="H482" s="14">
        <f>IF(OR($E482="",$F482="",$E482=0),"",IFERROR($G482/$E482,""))</f>
        <v/>
      </c>
      <c r="I482" s="25">
        <f>IF(OR($B482="",$E482="",$F482=""),"",IF(AND($E482=0,$F482=0),"Sem movimento",IF(AND($E482=0,$F482&lt;&gt;0),"Sem base orçada",IF($D482="Despesa",IF($F482&gt;$E482*(1+Premissas!$B$5),"Fora da tolerância",IF($F482&lt;$E482*(1-Premissas!$B$5),"Favorável","Dentro da tolerância")),IF($D482="Receita",IF($F482&lt;$E482*(1-Premissas!$B$5),"Fora da tolerância",IF($F482&gt;$E482*(1+Premissas!$B$5),"Favorável","Dentro da tolerância")),"Verificar cadastro")))))</f>
        <v/>
      </c>
      <c r="J482" s="4">
        <f>IF(AND($A482="",$B482="",$E482="",$F482=""),"",IF(OR($A482="",$B482="",$E482="",$F482=""),"Preenchimento incompleto",IF($C482="Código não cadastrado","Código não cadastrado",IF(COUNTIFS($A$5:$A$504,$A482,$B$5:$B$504,$B482)&gt;1,"Competência e código duplicados","OK"))))</f>
        <v/>
      </c>
      <c r="K482" s="32" t="n"/>
    </row>
    <row r="483">
      <c r="A483" s="37" t="n"/>
      <c r="B483" s="23" t="n"/>
      <c r="C483" s="27">
        <f>IF($B483="","",IFERROR(VLOOKUP($B483,Premissas!$A$9:$C$108,2,FALSE),"Código não cadastrado"))</f>
        <v/>
      </c>
      <c r="D483" s="24">
        <f>IF($B483="","",IFERROR(VLOOKUP($B483,Premissas!$A$9:$C$108,3,FALSE),""))</f>
        <v/>
      </c>
      <c r="E483" s="38" t="n"/>
      <c r="F483" s="38" t="n"/>
      <c r="G483" s="39">
        <f>IF(OR($E483="",$F483=""),"",$F483-$E483)</f>
        <v/>
      </c>
      <c r="H483" s="30">
        <f>IF(OR($E483="",$F483="",$E483=0),"",IFERROR($G483/$E483,""))</f>
        <v/>
      </c>
      <c r="I483" s="24">
        <f>IF(OR($B483="",$E483="",$F483=""),"",IF(AND($E483=0,$F483=0),"Sem movimento",IF(AND($E483=0,$F483&lt;&gt;0),"Sem base orçada",IF($D483="Despesa",IF($F483&gt;$E483*(1+Premissas!$B$5),"Fora da tolerância",IF($F483&lt;$E483*(1-Premissas!$B$5),"Favorável","Dentro da tolerância")),IF($D483="Receita",IF($F483&lt;$E483*(1-Premissas!$B$5),"Fora da tolerância",IF($F483&gt;$E483*(1+Premissas!$B$5),"Favorável","Dentro da tolerância")),"Verificar cadastro")))))</f>
        <v/>
      </c>
      <c r="J483" s="31">
        <f>IF(AND($A483="",$B483="",$E483="",$F483=""),"",IF(OR($A483="",$B483="",$E483="",$F483=""),"Preenchimento incompleto",IF($C483="Código não cadastrado","Código não cadastrado",IF(COUNTIFS($A$5:$A$504,$A483,$B$5:$B$504,$B483)&gt;1,"Competência e código duplicados","OK"))))</f>
        <v/>
      </c>
      <c r="K483" s="32" t="n"/>
    </row>
    <row r="484">
      <c r="A484" s="37" t="n"/>
      <c r="B484" s="23" t="n"/>
      <c r="C484" s="13">
        <f>IF($B484="","",IFERROR(VLOOKUP($B484,Premissas!$A$9:$C$108,2,FALSE),"Código não cadastrado"))</f>
        <v/>
      </c>
      <c r="D484" s="25">
        <f>IF($B484="","",IFERROR(VLOOKUP($B484,Premissas!$A$9:$C$108,3,FALSE),""))</f>
        <v/>
      </c>
      <c r="E484" s="38" t="n"/>
      <c r="F484" s="38" t="n"/>
      <c r="G484" s="35">
        <f>IF(OR($E484="",$F484=""),"",$F484-$E484)</f>
        <v/>
      </c>
      <c r="H484" s="14">
        <f>IF(OR($E484="",$F484="",$E484=0),"",IFERROR($G484/$E484,""))</f>
        <v/>
      </c>
      <c r="I484" s="25">
        <f>IF(OR($B484="",$E484="",$F484=""),"",IF(AND($E484=0,$F484=0),"Sem movimento",IF(AND($E484=0,$F484&lt;&gt;0),"Sem base orçada",IF($D484="Despesa",IF($F484&gt;$E484*(1+Premissas!$B$5),"Fora da tolerância",IF($F484&lt;$E484*(1-Premissas!$B$5),"Favorável","Dentro da tolerância")),IF($D484="Receita",IF($F484&lt;$E484*(1-Premissas!$B$5),"Fora da tolerância",IF($F484&gt;$E484*(1+Premissas!$B$5),"Favorável","Dentro da tolerância")),"Verificar cadastro")))))</f>
        <v/>
      </c>
      <c r="J484" s="4">
        <f>IF(AND($A484="",$B484="",$E484="",$F484=""),"",IF(OR($A484="",$B484="",$E484="",$F484=""),"Preenchimento incompleto",IF($C484="Código não cadastrado","Código não cadastrado",IF(COUNTIFS($A$5:$A$504,$A484,$B$5:$B$504,$B484)&gt;1,"Competência e código duplicados","OK"))))</f>
        <v/>
      </c>
      <c r="K484" s="32" t="n"/>
    </row>
    <row r="485">
      <c r="A485" s="37" t="n"/>
      <c r="B485" s="23" t="n"/>
      <c r="C485" s="27">
        <f>IF($B485="","",IFERROR(VLOOKUP($B485,Premissas!$A$9:$C$108,2,FALSE),"Código não cadastrado"))</f>
        <v/>
      </c>
      <c r="D485" s="24">
        <f>IF($B485="","",IFERROR(VLOOKUP($B485,Premissas!$A$9:$C$108,3,FALSE),""))</f>
        <v/>
      </c>
      <c r="E485" s="38" t="n"/>
      <c r="F485" s="38" t="n"/>
      <c r="G485" s="39">
        <f>IF(OR($E485="",$F485=""),"",$F485-$E485)</f>
        <v/>
      </c>
      <c r="H485" s="30">
        <f>IF(OR($E485="",$F485="",$E485=0),"",IFERROR($G485/$E485,""))</f>
        <v/>
      </c>
      <c r="I485" s="24">
        <f>IF(OR($B485="",$E485="",$F485=""),"",IF(AND($E485=0,$F485=0),"Sem movimento",IF(AND($E485=0,$F485&lt;&gt;0),"Sem base orçada",IF($D485="Despesa",IF($F485&gt;$E485*(1+Premissas!$B$5),"Fora da tolerância",IF($F485&lt;$E485*(1-Premissas!$B$5),"Favorável","Dentro da tolerância")),IF($D485="Receita",IF($F485&lt;$E485*(1-Premissas!$B$5),"Fora da tolerância",IF($F485&gt;$E485*(1+Premissas!$B$5),"Favorável","Dentro da tolerância")),"Verificar cadastro")))))</f>
        <v/>
      </c>
      <c r="J485" s="31">
        <f>IF(AND($A485="",$B485="",$E485="",$F485=""),"",IF(OR($A485="",$B485="",$E485="",$F485=""),"Preenchimento incompleto",IF($C485="Código não cadastrado","Código não cadastrado",IF(COUNTIFS($A$5:$A$504,$A485,$B$5:$B$504,$B485)&gt;1,"Competência e código duplicados","OK"))))</f>
        <v/>
      </c>
      <c r="K485" s="32" t="n"/>
    </row>
    <row r="486">
      <c r="A486" s="37" t="n"/>
      <c r="B486" s="23" t="n"/>
      <c r="C486" s="13">
        <f>IF($B486="","",IFERROR(VLOOKUP($B486,Premissas!$A$9:$C$108,2,FALSE),"Código não cadastrado"))</f>
        <v/>
      </c>
      <c r="D486" s="25">
        <f>IF($B486="","",IFERROR(VLOOKUP($B486,Premissas!$A$9:$C$108,3,FALSE),""))</f>
        <v/>
      </c>
      <c r="E486" s="38" t="n"/>
      <c r="F486" s="38" t="n"/>
      <c r="G486" s="35">
        <f>IF(OR($E486="",$F486=""),"",$F486-$E486)</f>
        <v/>
      </c>
      <c r="H486" s="14">
        <f>IF(OR($E486="",$F486="",$E486=0),"",IFERROR($G486/$E486,""))</f>
        <v/>
      </c>
      <c r="I486" s="25">
        <f>IF(OR($B486="",$E486="",$F486=""),"",IF(AND($E486=0,$F486=0),"Sem movimento",IF(AND($E486=0,$F486&lt;&gt;0),"Sem base orçada",IF($D486="Despesa",IF($F486&gt;$E486*(1+Premissas!$B$5),"Fora da tolerância",IF($F486&lt;$E486*(1-Premissas!$B$5),"Favorável","Dentro da tolerância")),IF($D486="Receita",IF($F486&lt;$E486*(1-Premissas!$B$5),"Fora da tolerância",IF($F486&gt;$E486*(1+Premissas!$B$5),"Favorável","Dentro da tolerância")),"Verificar cadastro")))))</f>
        <v/>
      </c>
      <c r="J486" s="4">
        <f>IF(AND($A486="",$B486="",$E486="",$F486=""),"",IF(OR($A486="",$B486="",$E486="",$F486=""),"Preenchimento incompleto",IF($C486="Código não cadastrado","Código não cadastrado",IF(COUNTIFS($A$5:$A$504,$A486,$B$5:$B$504,$B486)&gt;1,"Competência e código duplicados","OK"))))</f>
        <v/>
      </c>
      <c r="K486" s="32" t="n"/>
    </row>
    <row r="487">
      <c r="A487" s="37" t="n"/>
      <c r="B487" s="23" t="n"/>
      <c r="C487" s="27">
        <f>IF($B487="","",IFERROR(VLOOKUP($B487,Premissas!$A$9:$C$108,2,FALSE),"Código não cadastrado"))</f>
        <v/>
      </c>
      <c r="D487" s="24">
        <f>IF($B487="","",IFERROR(VLOOKUP($B487,Premissas!$A$9:$C$108,3,FALSE),""))</f>
        <v/>
      </c>
      <c r="E487" s="38" t="n"/>
      <c r="F487" s="38" t="n"/>
      <c r="G487" s="39">
        <f>IF(OR($E487="",$F487=""),"",$F487-$E487)</f>
        <v/>
      </c>
      <c r="H487" s="30">
        <f>IF(OR($E487="",$F487="",$E487=0),"",IFERROR($G487/$E487,""))</f>
        <v/>
      </c>
      <c r="I487" s="24">
        <f>IF(OR($B487="",$E487="",$F487=""),"",IF(AND($E487=0,$F487=0),"Sem movimento",IF(AND($E487=0,$F487&lt;&gt;0),"Sem base orçada",IF($D487="Despesa",IF($F487&gt;$E487*(1+Premissas!$B$5),"Fora da tolerância",IF($F487&lt;$E487*(1-Premissas!$B$5),"Favorável","Dentro da tolerância")),IF($D487="Receita",IF($F487&lt;$E487*(1-Premissas!$B$5),"Fora da tolerância",IF($F487&gt;$E487*(1+Premissas!$B$5),"Favorável","Dentro da tolerância")),"Verificar cadastro")))))</f>
        <v/>
      </c>
      <c r="J487" s="31">
        <f>IF(AND($A487="",$B487="",$E487="",$F487=""),"",IF(OR($A487="",$B487="",$E487="",$F487=""),"Preenchimento incompleto",IF($C487="Código não cadastrado","Código não cadastrado",IF(COUNTIFS($A$5:$A$504,$A487,$B$5:$B$504,$B487)&gt;1,"Competência e código duplicados","OK"))))</f>
        <v/>
      </c>
      <c r="K487" s="32" t="n"/>
    </row>
    <row r="488">
      <c r="A488" s="37" t="n"/>
      <c r="B488" s="23" t="n"/>
      <c r="C488" s="13">
        <f>IF($B488="","",IFERROR(VLOOKUP($B488,Premissas!$A$9:$C$108,2,FALSE),"Código não cadastrado"))</f>
        <v/>
      </c>
      <c r="D488" s="25">
        <f>IF($B488="","",IFERROR(VLOOKUP($B488,Premissas!$A$9:$C$108,3,FALSE),""))</f>
        <v/>
      </c>
      <c r="E488" s="38" t="n"/>
      <c r="F488" s="38" t="n"/>
      <c r="G488" s="35">
        <f>IF(OR($E488="",$F488=""),"",$F488-$E488)</f>
        <v/>
      </c>
      <c r="H488" s="14">
        <f>IF(OR($E488="",$F488="",$E488=0),"",IFERROR($G488/$E488,""))</f>
        <v/>
      </c>
      <c r="I488" s="25">
        <f>IF(OR($B488="",$E488="",$F488=""),"",IF(AND($E488=0,$F488=0),"Sem movimento",IF(AND($E488=0,$F488&lt;&gt;0),"Sem base orçada",IF($D488="Despesa",IF($F488&gt;$E488*(1+Premissas!$B$5),"Fora da tolerância",IF($F488&lt;$E488*(1-Premissas!$B$5),"Favorável","Dentro da tolerância")),IF($D488="Receita",IF($F488&lt;$E488*(1-Premissas!$B$5),"Fora da tolerância",IF($F488&gt;$E488*(1+Premissas!$B$5),"Favorável","Dentro da tolerância")),"Verificar cadastro")))))</f>
        <v/>
      </c>
      <c r="J488" s="4">
        <f>IF(AND($A488="",$B488="",$E488="",$F488=""),"",IF(OR($A488="",$B488="",$E488="",$F488=""),"Preenchimento incompleto",IF($C488="Código não cadastrado","Código não cadastrado",IF(COUNTIFS($A$5:$A$504,$A488,$B$5:$B$504,$B488)&gt;1,"Competência e código duplicados","OK"))))</f>
        <v/>
      </c>
      <c r="K488" s="32" t="n"/>
    </row>
    <row r="489">
      <c r="A489" s="37" t="n"/>
      <c r="B489" s="23" t="n"/>
      <c r="C489" s="27">
        <f>IF($B489="","",IFERROR(VLOOKUP($B489,Premissas!$A$9:$C$108,2,FALSE),"Código não cadastrado"))</f>
        <v/>
      </c>
      <c r="D489" s="24">
        <f>IF($B489="","",IFERROR(VLOOKUP($B489,Premissas!$A$9:$C$108,3,FALSE),""))</f>
        <v/>
      </c>
      <c r="E489" s="38" t="n"/>
      <c r="F489" s="38" t="n"/>
      <c r="G489" s="39">
        <f>IF(OR($E489="",$F489=""),"",$F489-$E489)</f>
        <v/>
      </c>
      <c r="H489" s="30">
        <f>IF(OR($E489="",$F489="",$E489=0),"",IFERROR($G489/$E489,""))</f>
        <v/>
      </c>
      <c r="I489" s="24">
        <f>IF(OR($B489="",$E489="",$F489=""),"",IF(AND($E489=0,$F489=0),"Sem movimento",IF(AND($E489=0,$F489&lt;&gt;0),"Sem base orçada",IF($D489="Despesa",IF($F489&gt;$E489*(1+Premissas!$B$5),"Fora da tolerância",IF($F489&lt;$E489*(1-Premissas!$B$5),"Favorável","Dentro da tolerância")),IF($D489="Receita",IF($F489&lt;$E489*(1-Premissas!$B$5),"Fora da tolerância",IF($F489&gt;$E489*(1+Premissas!$B$5),"Favorável","Dentro da tolerância")),"Verificar cadastro")))))</f>
        <v/>
      </c>
      <c r="J489" s="31">
        <f>IF(AND($A489="",$B489="",$E489="",$F489=""),"",IF(OR($A489="",$B489="",$E489="",$F489=""),"Preenchimento incompleto",IF($C489="Código não cadastrado","Código não cadastrado",IF(COUNTIFS($A$5:$A$504,$A489,$B$5:$B$504,$B489)&gt;1,"Competência e código duplicados","OK"))))</f>
        <v/>
      </c>
      <c r="K489" s="32" t="n"/>
    </row>
    <row r="490">
      <c r="A490" s="37" t="n"/>
      <c r="B490" s="23" t="n"/>
      <c r="C490" s="13">
        <f>IF($B490="","",IFERROR(VLOOKUP($B490,Premissas!$A$9:$C$108,2,FALSE),"Código não cadastrado"))</f>
        <v/>
      </c>
      <c r="D490" s="25">
        <f>IF($B490="","",IFERROR(VLOOKUP($B490,Premissas!$A$9:$C$108,3,FALSE),""))</f>
        <v/>
      </c>
      <c r="E490" s="38" t="n"/>
      <c r="F490" s="38" t="n"/>
      <c r="G490" s="35">
        <f>IF(OR($E490="",$F490=""),"",$F490-$E490)</f>
        <v/>
      </c>
      <c r="H490" s="14">
        <f>IF(OR($E490="",$F490="",$E490=0),"",IFERROR($G490/$E490,""))</f>
        <v/>
      </c>
      <c r="I490" s="25">
        <f>IF(OR($B490="",$E490="",$F490=""),"",IF(AND($E490=0,$F490=0),"Sem movimento",IF(AND($E490=0,$F490&lt;&gt;0),"Sem base orçada",IF($D490="Despesa",IF($F490&gt;$E490*(1+Premissas!$B$5),"Fora da tolerância",IF($F490&lt;$E490*(1-Premissas!$B$5),"Favorável","Dentro da tolerância")),IF($D490="Receita",IF($F490&lt;$E490*(1-Premissas!$B$5),"Fora da tolerância",IF($F490&gt;$E490*(1+Premissas!$B$5),"Favorável","Dentro da tolerância")),"Verificar cadastro")))))</f>
        <v/>
      </c>
      <c r="J490" s="4">
        <f>IF(AND($A490="",$B490="",$E490="",$F490=""),"",IF(OR($A490="",$B490="",$E490="",$F490=""),"Preenchimento incompleto",IF($C490="Código não cadastrado","Código não cadastrado",IF(COUNTIFS($A$5:$A$504,$A490,$B$5:$B$504,$B490)&gt;1,"Competência e código duplicados","OK"))))</f>
        <v/>
      </c>
      <c r="K490" s="32" t="n"/>
    </row>
    <row r="491">
      <c r="A491" s="37" t="n"/>
      <c r="B491" s="23" t="n"/>
      <c r="C491" s="27">
        <f>IF($B491="","",IFERROR(VLOOKUP($B491,Premissas!$A$9:$C$108,2,FALSE),"Código não cadastrado"))</f>
        <v/>
      </c>
      <c r="D491" s="24">
        <f>IF($B491="","",IFERROR(VLOOKUP($B491,Premissas!$A$9:$C$108,3,FALSE),""))</f>
        <v/>
      </c>
      <c r="E491" s="38" t="n"/>
      <c r="F491" s="38" t="n"/>
      <c r="G491" s="39">
        <f>IF(OR($E491="",$F491=""),"",$F491-$E491)</f>
        <v/>
      </c>
      <c r="H491" s="30">
        <f>IF(OR($E491="",$F491="",$E491=0),"",IFERROR($G491/$E491,""))</f>
        <v/>
      </c>
      <c r="I491" s="24">
        <f>IF(OR($B491="",$E491="",$F491=""),"",IF(AND($E491=0,$F491=0),"Sem movimento",IF(AND($E491=0,$F491&lt;&gt;0),"Sem base orçada",IF($D491="Despesa",IF($F491&gt;$E491*(1+Premissas!$B$5),"Fora da tolerância",IF($F491&lt;$E491*(1-Premissas!$B$5),"Favorável","Dentro da tolerância")),IF($D491="Receita",IF($F491&lt;$E491*(1-Premissas!$B$5),"Fora da tolerância",IF($F491&gt;$E491*(1+Premissas!$B$5),"Favorável","Dentro da tolerância")),"Verificar cadastro")))))</f>
        <v/>
      </c>
      <c r="J491" s="31">
        <f>IF(AND($A491="",$B491="",$E491="",$F491=""),"",IF(OR($A491="",$B491="",$E491="",$F491=""),"Preenchimento incompleto",IF($C491="Código não cadastrado","Código não cadastrado",IF(COUNTIFS($A$5:$A$504,$A491,$B$5:$B$504,$B491)&gt;1,"Competência e código duplicados","OK"))))</f>
        <v/>
      </c>
      <c r="K491" s="32" t="n"/>
    </row>
    <row r="492">
      <c r="A492" s="37" t="n"/>
      <c r="B492" s="23" t="n"/>
      <c r="C492" s="13">
        <f>IF($B492="","",IFERROR(VLOOKUP($B492,Premissas!$A$9:$C$108,2,FALSE),"Código não cadastrado"))</f>
        <v/>
      </c>
      <c r="D492" s="25">
        <f>IF($B492="","",IFERROR(VLOOKUP($B492,Premissas!$A$9:$C$108,3,FALSE),""))</f>
        <v/>
      </c>
      <c r="E492" s="38" t="n"/>
      <c r="F492" s="38" t="n"/>
      <c r="G492" s="35">
        <f>IF(OR($E492="",$F492=""),"",$F492-$E492)</f>
        <v/>
      </c>
      <c r="H492" s="14">
        <f>IF(OR($E492="",$F492="",$E492=0),"",IFERROR($G492/$E492,""))</f>
        <v/>
      </c>
      <c r="I492" s="25">
        <f>IF(OR($B492="",$E492="",$F492=""),"",IF(AND($E492=0,$F492=0),"Sem movimento",IF(AND($E492=0,$F492&lt;&gt;0),"Sem base orçada",IF($D492="Despesa",IF($F492&gt;$E492*(1+Premissas!$B$5),"Fora da tolerância",IF($F492&lt;$E492*(1-Premissas!$B$5),"Favorável","Dentro da tolerância")),IF($D492="Receita",IF($F492&lt;$E492*(1-Premissas!$B$5),"Fora da tolerância",IF($F492&gt;$E492*(1+Premissas!$B$5),"Favorável","Dentro da tolerância")),"Verificar cadastro")))))</f>
        <v/>
      </c>
      <c r="J492" s="4">
        <f>IF(AND($A492="",$B492="",$E492="",$F492=""),"",IF(OR($A492="",$B492="",$E492="",$F492=""),"Preenchimento incompleto",IF($C492="Código não cadastrado","Código não cadastrado",IF(COUNTIFS($A$5:$A$504,$A492,$B$5:$B$504,$B492)&gt;1,"Competência e código duplicados","OK"))))</f>
        <v/>
      </c>
      <c r="K492" s="32" t="n"/>
    </row>
    <row r="493">
      <c r="A493" s="37" t="n"/>
      <c r="B493" s="23" t="n"/>
      <c r="C493" s="27">
        <f>IF($B493="","",IFERROR(VLOOKUP($B493,Premissas!$A$9:$C$108,2,FALSE),"Código não cadastrado"))</f>
        <v/>
      </c>
      <c r="D493" s="24">
        <f>IF($B493="","",IFERROR(VLOOKUP($B493,Premissas!$A$9:$C$108,3,FALSE),""))</f>
        <v/>
      </c>
      <c r="E493" s="38" t="n"/>
      <c r="F493" s="38" t="n"/>
      <c r="G493" s="39">
        <f>IF(OR($E493="",$F493=""),"",$F493-$E493)</f>
        <v/>
      </c>
      <c r="H493" s="30">
        <f>IF(OR($E493="",$F493="",$E493=0),"",IFERROR($G493/$E493,""))</f>
        <v/>
      </c>
      <c r="I493" s="24">
        <f>IF(OR($B493="",$E493="",$F493=""),"",IF(AND($E493=0,$F493=0),"Sem movimento",IF(AND($E493=0,$F493&lt;&gt;0),"Sem base orçada",IF($D493="Despesa",IF($F493&gt;$E493*(1+Premissas!$B$5),"Fora da tolerância",IF($F493&lt;$E493*(1-Premissas!$B$5),"Favorável","Dentro da tolerância")),IF($D493="Receita",IF($F493&lt;$E493*(1-Premissas!$B$5),"Fora da tolerância",IF($F493&gt;$E493*(1+Premissas!$B$5),"Favorável","Dentro da tolerância")),"Verificar cadastro")))))</f>
        <v/>
      </c>
      <c r="J493" s="31">
        <f>IF(AND($A493="",$B493="",$E493="",$F493=""),"",IF(OR($A493="",$B493="",$E493="",$F493=""),"Preenchimento incompleto",IF($C493="Código não cadastrado","Código não cadastrado",IF(COUNTIFS($A$5:$A$504,$A493,$B$5:$B$504,$B493)&gt;1,"Competência e código duplicados","OK"))))</f>
        <v/>
      </c>
      <c r="K493" s="32" t="n"/>
    </row>
    <row r="494">
      <c r="A494" s="37" t="n"/>
      <c r="B494" s="23" t="n"/>
      <c r="C494" s="13">
        <f>IF($B494="","",IFERROR(VLOOKUP($B494,Premissas!$A$9:$C$108,2,FALSE),"Código não cadastrado"))</f>
        <v/>
      </c>
      <c r="D494" s="25">
        <f>IF($B494="","",IFERROR(VLOOKUP($B494,Premissas!$A$9:$C$108,3,FALSE),""))</f>
        <v/>
      </c>
      <c r="E494" s="38" t="n"/>
      <c r="F494" s="38" t="n"/>
      <c r="G494" s="35">
        <f>IF(OR($E494="",$F494=""),"",$F494-$E494)</f>
        <v/>
      </c>
      <c r="H494" s="14">
        <f>IF(OR($E494="",$F494="",$E494=0),"",IFERROR($G494/$E494,""))</f>
        <v/>
      </c>
      <c r="I494" s="25">
        <f>IF(OR($B494="",$E494="",$F494=""),"",IF(AND($E494=0,$F494=0),"Sem movimento",IF(AND($E494=0,$F494&lt;&gt;0),"Sem base orçada",IF($D494="Despesa",IF($F494&gt;$E494*(1+Premissas!$B$5),"Fora da tolerância",IF($F494&lt;$E494*(1-Premissas!$B$5),"Favorável","Dentro da tolerância")),IF($D494="Receita",IF($F494&lt;$E494*(1-Premissas!$B$5),"Fora da tolerância",IF($F494&gt;$E494*(1+Premissas!$B$5),"Favorável","Dentro da tolerância")),"Verificar cadastro")))))</f>
        <v/>
      </c>
      <c r="J494" s="4">
        <f>IF(AND($A494="",$B494="",$E494="",$F494=""),"",IF(OR($A494="",$B494="",$E494="",$F494=""),"Preenchimento incompleto",IF($C494="Código não cadastrado","Código não cadastrado",IF(COUNTIFS($A$5:$A$504,$A494,$B$5:$B$504,$B494)&gt;1,"Competência e código duplicados","OK"))))</f>
        <v/>
      </c>
      <c r="K494" s="32" t="n"/>
    </row>
    <row r="495">
      <c r="A495" s="37" t="n"/>
      <c r="B495" s="23" t="n"/>
      <c r="C495" s="27">
        <f>IF($B495="","",IFERROR(VLOOKUP($B495,Premissas!$A$9:$C$108,2,FALSE),"Código não cadastrado"))</f>
        <v/>
      </c>
      <c r="D495" s="24">
        <f>IF($B495="","",IFERROR(VLOOKUP($B495,Premissas!$A$9:$C$108,3,FALSE),""))</f>
        <v/>
      </c>
      <c r="E495" s="38" t="n"/>
      <c r="F495" s="38" t="n"/>
      <c r="G495" s="39">
        <f>IF(OR($E495="",$F495=""),"",$F495-$E495)</f>
        <v/>
      </c>
      <c r="H495" s="30">
        <f>IF(OR($E495="",$F495="",$E495=0),"",IFERROR($G495/$E495,""))</f>
        <v/>
      </c>
      <c r="I495" s="24">
        <f>IF(OR($B495="",$E495="",$F495=""),"",IF(AND($E495=0,$F495=0),"Sem movimento",IF(AND($E495=0,$F495&lt;&gt;0),"Sem base orçada",IF($D495="Despesa",IF($F495&gt;$E495*(1+Premissas!$B$5),"Fora da tolerância",IF($F495&lt;$E495*(1-Premissas!$B$5),"Favorável","Dentro da tolerância")),IF($D495="Receita",IF($F495&lt;$E495*(1-Premissas!$B$5),"Fora da tolerância",IF($F495&gt;$E495*(1+Premissas!$B$5),"Favorável","Dentro da tolerância")),"Verificar cadastro")))))</f>
        <v/>
      </c>
      <c r="J495" s="31">
        <f>IF(AND($A495="",$B495="",$E495="",$F495=""),"",IF(OR($A495="",$B495="",$E495="",$F495=""),"Preenchimento incompleto",IF($C495="Código não cadastrado","Código não cadastrado",IF(COUNTIFS($A$5:$A$504,$A495,$B$5:$B$504,$B495)&gt;1,"Competência e código duplicados","OK"))))</f>
        <v/>
      </c>
      <c r="K495" s="32" t="n"/>
    </row>
    <row r="496">
      <c r="A496" s="37" t="n"/>
      <c r="B496" s="23" t="n"/>
      <c r="C496" s="13">
        <f>IF($B496="","",IFERROR(VLOOKUP($B496,Premissas!$A$9:$C$108,2,FALSE),"Código não cadastrado"))</f>
        <v/>
      </c>
      <c r="D496" s="25">
        <f>IF($B496="","",IFERROR(VLOOKUP($B496,Premissas!$A$9:$C$108,3,FALSE),""))</f>
        <v/>
      </c>
      <c r="E496" s="38" t="n"/>
      <c r="F496" s="38" t="n"/>
      <c r="G496" s="35">
        <f>IF(OR($E496="",$F496=""),"",$F496-$E496)</f>
        <v/>
      </c>
      <c r="H496" s="14">
        <f>IF(OR($E496="",$F496="",$E496=0),"",IFERROR($G496/$E496,""))</f>
        <v/>
      </c>
      <c r="I496" s="25">
        <f>IF(OR($B496="",$E496="",$F496=""),"",IF(AND($E496=0,$F496=0),"Sem movimento",IF(AND($E496=0,$F496&lt;&gt;0),"Sem base orçada",IF($D496="Despesa",IF($F496&gt;$E496*(1+Premissas!$B$5),"Fora da tolerância",IF($F496&lt;$E496*(1-Premissas!$B$5),"Favorável","Dentro da tolerância")),IF($D496="Receita",IF($F496&lt;$E496*(1-Premissas!$B$5),"Fora da tolerância",IF($F496&gt;$E496*(1+Premissas!$B$5),"Favorável","Dentro da tolerância")),"Verificar cadastro")))))</f>
        <v/>
      </c>
      <c r="J496" s="4">
        <f>IF(AND($A496="",$B496="",$E496="",$F496=""),"",IF(OR($A496="",$B496="",$E496="",$F496=""),"Preenchimento incompleto",IF($C496="Código não cadastrado","Código não cadastrado",IF(COUNTIFS($A$5:$A$504,$A496,$B$5:$B$504,$B496)&gt;1,"Competência e código duplicados","OK"))))</f>
        <v/>
      </c>
      <c r="K496" s="32" t="n"/>
    </row>
    <row r="497">
      <c r="A497" s="37" t="n"/>
      <c r="B497" s="23" t="n"/>
      <c r="C497" s="27">
        <f>IF($B497="","",IFERROR(VLOOKUP($B497,Premissas!$A$9:$C$108,2,FALSE),"Código não cadastrado"))</f>
        <v/>
      </c>
      <c r="D497" s="24">
        <f>IF($B497="","",IFERROR(VLOOKUP($B497,Premissas!$A$9:$C$108,3,FALSE),""))</f>
        <v/>
      </c>
      <c r="E497" s="38" t="n"/>
      <c r="F497" s="38" t="n"/>
      <c r="G497" s="39">
        <f>IF(OR($E497="",$F497=""),"",$F497-$E497)</f>
        <v/>
      </c>
      <c r="H497" s="30">
        <f>IF(OR($E497="",$F497="",$E497=0),"",IFERROR($G497/$E497,""))</f>
        <v/>
      </c>
      <c r="I497" s="24">
        <f>IF(OR($B497="",$E497="",$F497=""),"",IF(AND($E497=0,$F497=0),"Sem movimento",IF(AND($E497=0,$F497&lt;&gt;0),"Sem base orçada",IF($D497="Despesa",IF($F497&gt;$E497*(1+Premissas!$B$5),"Fora da tolerância",IF($F497&lt;$E497*(1-Premissas!$B$5),"Favorável","Dentro da tolerância")),IF($D497="Receita",IF($F497&lt;$E497*(1-Premissas!$B$5),"Fora da tolerância",IF($F497&gt;$E497*(1+Premissas!$B$5),"Favorável","Dentro da tolerância")),"Verificar cadastro")))))</f>
        <v/>
      </c>
      <c r="J497" s="31">
        <f>IF(AND($A497="",$B497="",$E497="",$F497=""),"",IF(OR($A497="",$B497="",$E497="",$F497=""),"Preenchimento incompleto",IF($C497="Código não cadastrado","Código não cadastrado",IF(COUNTIFS($A$5:$A$504,$A497,$B$5:$B$504,$B497)&gt;1,"Competência e código duplicados","OK"))))</f>
        <v/>
      </c>
      <c r="K497" s="32" t="n"/>
    </row>
    <row r="498">
      <c r="A498" s="37" t="n"/>
      <c r="B498" s="23" t="n"/>
      <c r="C498" s="13">
        <f>IF($B498="","",IFERROR(VLOOKUP($B498,Premissas!$A$9:$C$108,2,FALSE),"Código não cadastrado"))</f>
        <v/>
      </c>
      <c r="D498" s="25">
        <f>IF($B498="","",IFERROR(VLOOKUP($B498,Premissas!$A$9:$C$108,3,FALSE),""))</f>
        <v/>
      </c>
      <c r="E498" s="38" t="n"/>
      <c r="F498" s="38" t="n"/>
      <c r="G498" s="35">
        <f>IF(OR($E498="",$F498=""),"",$F498-$E498)</f>
        <v/>
      </c>
      <c r="H498" s="14">
        <f>IF(OR($E498="",$F498="",$E498=0),"",IFERROR($G498/$E498,""))</f>
        <v/>
      </c>
      <c r="I498" s="25">
        <f>IF(OR($B498="",$E498="",$F498=""),"",IF(AND($E498=0,$F498=0),"Sem movimento",IF(AND($E498=0,$F498&lt;&gt;0),"Sem base orçada",IF($D498="Despesa",IF($F498&gt;$E498*(1+Premissas!$B$5),"Fora da tolerância",IF($F498&lt;$E498*(1-Premissas!$B$5),"Favorável","Dentro da tolerância")),IF($D498="Receita",IF($F498&lt;$E498*(1-Premissas!$B$5),"Fora da tolerância",IF($F498&gt;$E498*(1+Premissas!$B$5),"Favorável","Dentro da tolerância")),"Verificar cadastro")))))</f>
        <v/>
      </c>
      <c r="J498" s="4">
        <f>IF(AND($A498="",$B498="",$E498="",$F498=""),"",IF(OR($A498="",$B498="",$E498="",$F498=""),"Preenchimento incompleto",IF($C498="Código não cadastrado","Código não cadastrado",IF(COUNTIFS($A$5:$A$504,$A498,$B$5:$B$504,$B498)&gt;1,"Competência e código duplicados","OK"))))</f>
        <v/>
      </c>
      <c r="K498" s="32" t="n"/>
    </row>
    <row r="499">
      <c r="A499" s="37" t="n"/>
      <c r="B499" s="23" t="n"/>
      <c r="C499" s="27">
        <f>IF($B499="","",IFERROR(VLOOKUP($B499,Premissas!$A$9:$C$108,2,FALSE),"Código não cadastrado"))</f>
        <v/>
      </c>
      <c r="D499" s="24">
        <f>IF($B499="","",IFERROR(VLOOKUP($B499,Premissas!$A$9:$C$108,3,FALSE),""))</f>
        <v/>
      </c>
      <c r="E499" s="38" t="n"/>
      <c r="F499" s="38" t="n"/>
      <c r="G499" s="39">
        <f>IF(OR($E499="",$F499=""),"",$F499-$E499)</f>
        <v/>
      </c>
      <c r="H499" s="30">
        <f>IF(OR($E499="",$F499="",$E499=0),"",IFERROR($G499/$E499,""))</f>
        <v/>
      </c>
      <c r="I499" s="24">
        <f>IF(OR($B499="",$E499="",$F499=""),"",IF(AND($E499=0,$F499=0),"Sem movimento",IF(AND($E499=0,$F499&lt;&gt;0),"Sem base orçada",IF($D499="Despesa",IF($F499&gt;$E499*(1+Premissas!$B$5),"Fora da tolerância",IF($F499&lt;$E499*(1-Premissas!$B$5),"Favorável","Dentro da tolerância")),IF($D499="Receita",IF($F499&lt;$E499*(1-Premissas!$B$5),"Fora da tolerância",IF($F499&gt;$E499*(1+Premissas!$B$5),"Favorável","Dentro da tolerância")),"Verificar cadastro")))))</f>
        <v/>
      </c>
      <c r="J499" s="31">
        <f>IF(AND($A499="",$B499="",$E499="",$F499=""),"",IF(OR($A499="",$B499="",$E499="",$F499=""),"Preenchimento incompleto",IF($C499="Código não cadastrado","Código não cadastrado",IF(COUNTIFS($A$5:$A$504,$A499,$B$5:$B$504,$B499)&gt;1,"Competência e código duplicados","OK"))))</f>
        <v/>
      </c>
      <c r="K499" s="32" t="n"/>
    </row>
    <row r="500">
      <c r="A500" s="37" t="n"/>
      <c r="B500" s="23" t="n"/>
      <c r="C500" s="13">
        <f>IF($B500="","",IFERROR(VLOOKUP($B500,Premissas!$A$9:$C$108,2,FALSE),"Código não cadastrado"))</f>
        <v/>
      </c>
      <c r="D500" s="25">
        <f>IF($B500="","",IFERROR(VLOOKUP($B500,Premissas!$A$9:$C$108,3,FALSE),""))</f>
        <v/>
      </c>
      <c r="E500" s="38" t="n"/>
      <c r="F500" s="38" t="n"/>
      <c r="G500" s="35">
        <f>IF(OR($E500="",$F500=""),"",$F500-$E500)</f>
        <v/>
      </c>
      <c r="H500" s="14">
        <f>IF(OR($E500="",$F500="",$E500=0),"",IFERROR($G500/$E500,""))</f>
        <v/>
      </c>
      <c r="I500" s="25">
        <f>IF(OR($B500="",$E500="",$F500=""),"",IF(AND($E500=0,$F500=0),"Sem movimento",IF(AND($E500=0,$F500&lt;&gt;0),"Sem base orçada",IF($D500="Despesa",IF($F500&gt;$E500*(1+Premissas!$B$5),"Fora da tolerância",IF($F500&lt;$E500*(1-Premissas!$B$5),"Favorável","Dentro da tolerância")),IF($D500="Receita",IF($F500&lt;$E500*(1-Premissas!$B$5),"Fora da tolerância",IF($F500&gt;$E500*(1+Premissas!$B$5),"Favorável","Dentro da tolerância")),"Verificar cadastro")))))</f>
        <v/>
      </c>
      <c r="J500" s="4">
        <f>IF(AND($A500="",$B500="",$E500="",$F500=""),"",IF(OR($A500="",$B500="",$E500="",$F500=""),"Preenchimento incompleto",IF($C500="Código não cadastrado","Código não cadastrado",IF(COUNTIFS($A$5:$A$504,$A500,$B$5:$B$504,$B500)&gt;1,"Competência e código duplicados","OK"))))</f>
        <v/>
      </c>
      <c r="K500" s="32" t="n"/>
    </row>
    <row r="501">
      <c r="A501" s="37" t="n"/>
      <c r="B501" s="23" t="n"/>
      <c r="C501" s="27">
        <f>IF($B501="","",IFERROR(VLOOKUP($B501,Premissas!$A$9:$C$108,2,FALSE),"Código não cadastrado"))</f>
        <v/>
      </c>
      <c r="D501" s="24">
        <f>IF($B501="","",IFERROR(VLOOKUP($B501,Premissas!$A$9:$C$108,3,FALSE),""))</f>
        <v/>
      </c>
      <c r="E501" s="38" t="n"/>
      <c r="F501" s="38" t="n"/>
      <c r="G501" s="39">
        <f>IF(OR($E501="",$F501=""),"",$F501-$E501)</f>
        <v/>
      </c>
      <c r="H501" s="30">
        <f>IF(OR($E501="",$F501="",$E501=0),"",IFERROR($G501/$E501,""))</f>
        <v/>
      </c>
      <c r="I501" s="24">
        <f>IF(OR($B501="",$E501="",$F501=""),"",IF(AND($E501=0,$F501=0),"Sem movimento",IF(AND($E501=0,$F501&lt;&gt;0),"Sem base orçada",IF($D501="Despesa",IF($F501&gt;$E501*(1+Premissas!$B$5),"Fora da tolerância",IF($F501&lt;$E501*(1-Premissas!$B$5),"Favorável","Dentro da tolerância")),IF($D501="Receita",IF($F501&lt;$E501*(1-Premissas!$B$5),"Fora da tolerância",IF($F501&gt;$E501*(1+Premissas!$B$5),"Favorável","Dentro da tolerância")),"Verificar cadastro")))))</f>
        <v/>
      </c>
      <c r="J501" s="31">
        <f>IF(AND($A501="",$B501="",$E501="",$F501=""),"",IF(OR($A501="",$B501="",$E501="",$F501=""),"Preenchimento incompleto",IF($C501="Código não cadastrado","Código não cadastrado",IF(COUNTIFS($A$5:$A$504,$A501,$B$5:$B$504,$B501)&gt;1,"Competência e código duplicados","OK"))))</f>
        <v/>
      </c>
      <c r="K501" s="32" t="n"/>
    </row>
    <row r="502">
      <c r="A502" s="37" t="n"/>
      <c r="B502" s="23" t="n"/>
      <c r="C502" s="13">
        <f>IF($B502="","",IFERROR(VLOOKUP($B502,Premissas!$A$9:$C$108,2,FALSE),"Código não cadastrado"))</f>
        <v/>
      </c>
      <c r="D502" s="25">
        <f>IF($B502="","",IFERROR(VLOOKUP($B502,Premissas!$A$9:$C$108,3,FALSE),""))</f>
        <v/>
      </c>
      <c r="E502" s="38" t="n"/>
      <c r="F502" s="38" t="n"/>
      <c r="G502" s="35">
        <f>IF(OR($E502="",$F502=""),"",$F502-$E502)</f>
        <v/>
      </c>
      <c r="H502" s="14">
        <f>IF(OR($E502="",$F502="",$E502=0),"",IFERROR($G502/$E502,""))</f>
        <v/>
      </c>
      <c r="I502" s="25">
        <f>IF(OR($B502="",$E502="",$F502=""),"",IF(AND($E502=0,$F502=0),"Sem movimento",IF(AND($E502=0,$F502&lt;&gt;0),"Sem base orçada",IF($D502="Despesa",IF($F502&gt;$E502*(1+Premissas!$B$5),"Fora da tolerância",IF($F502&lt;$E502*(1-Premissas!$B$5),"Favorável","Dentro da tolerância")),IF($D502="Receita",IF($F502&lt;$E502*(1-Premissas!$B$5),"Fora da tolerância",IF($F502&gt;$E502*(1+Premissas!$B$5),"Favorável","Dentro da tolerância")),"Verificar cadastro")))))</f>
        <v/>
      </c>
      <c r="J502" s="4">
        <f>IF(AND($A502="",$B502="",$E502="",$F502=""),"",IF(OR($A502="",$B502="",$E502="",$F502=""),"Preenchimento incompleto",IF($C502="Código não cadastrado","Código não cadastrado",IF(COUNTIFS($A$5:$A$504,$A502,$B$5:$B$504,$B502)&gt;1,"Competência e código duplicados","OK"))))</f>
        <v/>
      </c>
      <c r="K502" s="32" t="n"/>
    </row>
    <row r="503">
      <c r="A503" s="37" t="n"/>
      <c r="B503" s="23" t="n"/>
      <c r="C503" s="27">
        <f>IF($B503="","",IFERROR(VLOOKUP($B503,Premissas!$A$9:$C$108,2,FALSE),"Código não cadastrado"))</f>
        <v/>
      </c>
      <c r="D503" s="24">
        <f>IF($B503="","",IFERROR(VLOOKUP($B503,Premissas!$A$9:$C$108,3,FALSE),""))</f>
        <v/>
      </c>
      <c r="E503" s="38" t="n"/>
      <c r="F503" s="38" t="n"/>
      <c r="G503" s="39">
        <f>IF(OR($E503="",$F503=""),"",$F503-$E503)</f>
        <v/>
      </c>
      <c r="H503" s="30">
        <f>IF(OR($E503="",$F503="",$E503=0),"",IFERROR($G503/$E503,""))</f>
        <v/>
      </c>
      <c r="I503" s="24">
        <f>IF(OR($B503="",$E503="",$F503=""),"",IF(AND($E503=0,$F503=0),"Sem movimento",IF(AND($E503=0,$F503&lt;&gt;0),"Sem base orçada",IF($D503="Despesa",IF($F503&gt;$E503*(1+Premissas!$B$5),"Fora da tolerância",IF($F503&lt;$E503*(1-Premissas!$B$5),"Favorável","Dentro da tolerância")),IF($D503="Receita",IF($F503&lt;$E503*(1-Premissas!$B$5),"Fora da tolerância",IF($F503&gt;$E503*(1+Premissas!$B$5),"Favorável","Dentro da tolerância")),"Verificar cadastro")))))</f>
        <v/>
      </c>
      <c r="J503" s="31">
        <f>IF(AND($A503="",$B503="",$E503="",$F503=""),"",IF(OR($A503="",$B503="",$E503="",$F503=""),"Preenchimento incompleto",IF($C503="Código não cadastrado","Código não cadastrado",IF(COUNTIFS($A$5:$A$504,$A503,$B$5:$B$504,$B503)&gt;1,"Competência e código duplicados","OK"))))</f>
        <v/>
      </c>
      <c r="K503" s="32" t="n"/>
    </row>
    <row r="504">
      <c r="A504" s="37" t="n"/>
      <c r="B504" s="23" t="n"/>
      <c r="C504" s="13">
        <f>IF($B504="","",IFERROR(VLOOKUP($B504,Premissas!$A$9:$C$108,2,FALSE),"Código não cadastrado"))</f>
        <v/>
      </c>
      <c r="D504" s="25">
        <f>IF($B504="","",IFERROR(VLOOKUP($B504,Premissas!$A$9:$C$108,3,FALSE),""))</f>
        <v/>
      </c>
      <c r="E504" s="38" t="n"/>
      <c r="F504" s="38" t="n"/>
      <c r="G504" s="35">
        <f>IF(OR($E504="",$F504=""),"",$F504-$E504)</f>
        <v/>
      </c>
      <c r="H504" s="14">
        <f>IF(OR($E504="",$F504="",$E504=0),"",IFERROR($G504/$E504,""))</f>
        <v/>
      </c>
      <c r="I504" s="25">
        <f>IF(OR($B504="",$E504="",$F504=""),"",IF(AND($E504=0,$F504=0),"Sem movimento",IF(AND($E504=0,$F504&lt;&gt;0),"Sem base orçada",IF($D504="Despesa",IF($F504&gt;$E504*(1+Premissas!$B$5),"Fora da tolerância",IF($F504&lt;$E504*(1-Premissas!$B$5),"Favorável","Dentro da tolerância")),IF($D504="Receita",IF($F504&lt;$E504*(1-Premissas!$B$5),"Fora da tolerância",IF($F504&gt;$E504*(1+Premissas!$B$5),"Favorável","Dentro da tolerância")),"Verificar cadastro")))))</f>
        <v/>
      </c>
      <c r="J504" s="4">
        <f>IF(AND($A504="",$B504="",$E504="",$F504=""),"",IF(OR($A504="",$B504="",$E504="",$F504=""),"Preenchimento incompleto",IF($C504="Código não cadastrado","Código não cadastrado",IF(COUNTIFS($A$5:$A$504,$A504,$B$5:$B$504,$B504)&gt;1,"Competência e código duplicados","OK"))))</f>
        <v/>
      </c>
      <c r="K504" s="32" t="n"/>
    </row>
  </sheetData>
  <autoFilter ref="A4:K504"/>
  <mergeCells count="1">
    <mergeCell ref="A1:K1"/>
  </mergeCells>
  <conditionalFormatting sqref="I5:I504">
    <cfRule type="expression" priority="1" dxfId="0">
      <formula>=OR($I5="Fora da tolerância",$I5="Sem base orçada")</formula>
    </cfRule>
    <cfRule type="expression" priority="2" dxfId="1">
      <formula>=$I5="Favorável"</formula>
    </cfRule>
    <cfRule type="expression" priority="3" dxfId="2">
      <formula>=$I5="Dentro da tolerância"</formula>
    </cfRule>
    <cfRule type="expression" priority="4" dxfId="3">
      <formula>=$I5="Sem movimento"</formula>
    </cfRule>
  </conditionalFormatting>
  <conditionalFormatting sqref="J5:J504">
    <cfRule type="expression" priority="5" dxfId="0">
      <formula>=AND($J5&lt;&gt;"",$J5&lt;&gt;"OK")</formula>
    </cfRule>
    <cfRule type="expression" priority="6" dxfId="1">
      <formula>=$J5="OK"</formula>
    </cfRule>
  </conditionalFormatting>
  <dataValidations count="4">
    <dataValidation sqref="A5:A504" showDropDown="0" showInputMessage="0" showErrorMessage="1" allowBlank="0" errorTitle="Competência inválida" error="Informe o primeiro dia de um mês entre 01/01/2020 e 31/12/2100." type="custom">
      <formula1>=OR(A5="",AND(ISNUMBER(A5),A5&gt;=DATE(2020,1,1),A5&lt;=DATE(2100,12,31),DAY(A5)=1))</formula1>
    </dataValidation>
    <dataValidation sqref="B5:B504" showDropDown="0" showInputMessage="0" showErrorMessage="1" allowBlank="0" errorTitle="Código inválido" error="Selecione um código cadastrado em Premissas." type="list">
      <formula1>=INDIRECT("Premissas!$A$9:$A$108")</formula1>
    </dataValidation>
    <dataValidation sqref="E5:F504" showDropDown="0" showInputMessage="0" showErrorMessage="1" allowBlank="0" errorTitle="Valor inválido" error="Informe um valor entre R$ 0,00 e R$ 1.000.000.000.000,00." type="decimal" operator="between">
      <formula1>0</formula1>
      <formula2>1000000000000</formula2>
    </dataValidation>
    <dataValidation sqref="K5:K504" showDropDown="0" showInputMessage="0" showErrorMessage="1" allowBlank="0" errorTitle="Observação muito longa" error="Use no máximo 150 caracteres." type="textLength" operator="lessThanOrEqual">
      <formula1>150</formula1>
    </dataValidation>
  </dataValidations>
  <pageMargins left="0.3" right="0.3" top="0.5" bottom="0.5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04"/>
  <sheetViews>
    <sheetView showGridLines="0" showRowColHeaders="1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15" customWidth="1" min="3" max="3"/>
    <col width="16" customWidth="1" min="4" max="4"/>
    <col width="16" customWidth="1" min="5" max="5"/>
    <col width="16" customWidth="1" min="6" max="6"/>
    <col width="13" customWidth="1" min="7" max="7"/>
    <col width="23" customWidth="1" min="8" max="8"/>
    <col width="23" customWidth="1" min="9" max="9"/>
  </cols>
  <sheetData>
    <row r="1" ht="28" customHeight="1">
      <c r="A1" s="1" t="inlineStr">
        <is>
          <t>Comparativo consolidado por conta</t>
        </is>
      </c>
    </row>
    <row r="2" ht="42" customHeight="1">
      <c r="A2" s="33">
        <f>IF(Premissas!$B$3&gt;Premissas!$B$4,"ALERTA: período inválido",IF(Resumo!$B$15&gt;0,"ALERTA: revisar pendências de consistência","Sem alertas de período ou consistência"))</f>
        <v/>
      </c>
    </row>
    <row r="3">
      <c r="A3" s="2" t="inlineStr">
        <is>
          <t>Período</t>
        </is>
      </c>
      <c r="B3" s="34">
        <f>Premissas!$B$3</f>
        <v/>
      </c>
      <c r="C3" s="2" t="inlineStr">
        <is>
          <t>até</t>
        </is>
      </c>
      <c r="D3" s="34">
        <f>Premissas!$B$4</f>
        <v/>
      </c>
    </row>
    <row r="4" ht="30" customHeight="1">
      <c r="A4" s="5" t="inlineStr">
        <is>
          <t>Código da conta</t>
        </is>
      </c>
      <c r="B4" s="5" t="inlineStr">
        <is>
          <t>Conta</t>
        </is>
      </c>
      <c r="C4" s="5" t="inlineStr">
        <is>
          <t>Natureza</t>
        </is>
      </c>
      <c r="D4" s="5" t="inlineStr">
        <is>
          <t>Orçado</t>
        </is>
      </c>
      <c r="E4" s="5" t="inlineStr">
        <is>
          <t>Realizado</t>
        </is>
      </c>
      <c r="F4" s="5" t="inlineStr">
        <is>
          <t>Desvio R$</t>
        </is>
      </c>
      <c r="G4" s="5" t="inlineStr">
        <is>
          <t>Desvio %</t>
        </is>
      </c>
      <c r="H4" s="5" t="inlineStr">
        <is>
          <t>Desvio desfavorável R$</t>
        </is>
      </c>
      <c r="I4" s="5" t="inlineStr">
        <is>
          <t>Avaliação</t>
        </is>
      </c>
    </row>
    <row r="5">
      <c r="A5" s="24">
        <f>IF(Premissas!$A9="","",Premissas!$A9)</f>
        <v/>
      </c>
      <c r="B5" s="27">
        <f>IF($A5="","",Premissas!$B9)</f>
        <v/>
      </c>
      <c r="C5" s="24">
        <f>IF($A5="","",Premissas!$C9)</f>
        <v/>
      </c>
      <c r="D5" s="39">
        <f>IF($A5="","",SUMIFS(Registros!$E$5:$E$504,Registros!$B$5:$B$504,$A5,Registros!$A$5:$A$504,"&gt;="&amp;Premissas!$B$3,Registros!$A$5:$A$504,"&lt;="&amp;Premissas!$B$4))</f>
        <v/>
      </c>
      <c r="E5" s="39">
        <f>IF($A5="","",SUMIFS(Registros!$F$5:$F$504,Registros!$B$5:$B$504,$A5,Registros!$A$5:$A$504,"&gt;="&amp;Premissas!$B$3,Registros!$A$5:$A$504,"&lt;="&amp;Premissas!$B$4))</f>
        <v/>
      </c>
      <c r="F5" s="39">
        <f>IF(OR($D5="",$E5=""),"",$E5-$D5)</f>
        <v/>
      </c>
      <c r="G5" s="30">
        <f>IF(OR($A5="",$D5=0),"",IFERROR($F5/$D5,""))</f>
        <v/>
      </c>
      <c r="H5" s="39">
        <f>IF($A5="","",IF($C5="Despesa",MAX($E5-$D5,0),IF($C5="Receita",MAX($D5-$E5,0),"")))</f>
        <v/>
      </c>
      <c r="I5" s="24">
        <f>IF($A5="","",IF(AND($D5=0,$E5=0),"Sem movimento",IF(AND($D5=0,$E5&lt;&gt;0),"Sem base orçada",IF($C5="Despesa",IF($E5&gt;$D5*(1+Premissas!$B$5),"Fora da tolerância",IF($E5&lt;$D5*(1-Premissas!$B$5),"Favorável","Dentro da tolerância")),IF($C5="Receita",IF($E5&lt;$D5*(1-Premissas!$B$5),"Fora da tolerância",IF($E5&gt;$D5*(1+Premissas!$B$5),"Favorável","Dentro da tolerância")),"Verificar cadastro")))))</f>
        <v/>
      </c>
    </row>
    <row r="6">
      <c r="A6" s="25">
        <f>IF(Premissas!$A10="","",Premissas!$A10)</f>
        <v/>
      </c>
      <c r="B6" s="13">
        <f>IF($A6="","",Premissas!$B10)</f>
        <v/>
      </c>
      <c r="C6" s="25">
        <f>IF($A6="","",Premissas!$C10)</f>
        <v/>
      </c>
      <c r="D6" s="35">
        <f>IF($A6="","",SUMIFS(Registros!$E$5:$E$504,Registros!$B$5:$B$504,$A6,Registros!$A$5:$A$504,"&gt;="&amp;Premissas!$B$3,Registros!$A$5:$A$504,"&lt;="&amp;Premissas!$B$4))</f>
        <v/>
      </c>
      <c r="E6" s="35">
        <f>IF($A6="","",SUMIFS(Registros!$F$5:$F$504,Registros!$B$5:$B$504,$A6,Registros!$A$5:$A$504,"&gt;="&amp;Premissas!$B$3,Registros!$A$5:$A$504,"&lt;="&amp;Premissas!$B$4))</f>
        <v/>
      </c>
      <c r="F6" s="35">
        <f>IF(OR($D6="",$E6=""),"",$E6-$D6)</f>
        <v/>
      </c>
      <c r="G6" s="14">
        <f>IF(OR($A6="",$D6=0),"",IFERROR($F6/$D6,""))</f>
        <v/>
      </c>
      <c r="H6" s="35">
        <f>IF($A6="","",IF($C6="Despesa",MAX($E6-$D6,0),IF($C6="Receita",MAX($D6-$E6,0),"")))</f>
        <v/>
      </c>
      <c r="I6" s="25">
        <f>IF($A6="","",IF(AND($D6=0,$E6=0),"Sem movimento",IF(AND($D6=0,$E6&lt;&gt;0),"Sem base orçada",IF($C6="Despesa",IF($E6&gt;$D6*(1+Premissas!$B$5),"Fora da tolerância",IF($E6&lt;$D6*(1-Premissas!$B$5),"Favorável","Dentro da tolerância")),IF($C6="Receita",IF($E6&lt;$D6*(1-Premissas!$B$5),"Fora da tolerância",IF($E6&gt;$D6*(1+Premissas!$B$5),"Favorável","Dentro da tolerância")),"Verificar cadastro")))))</f>
        <v/>
      </c>
    </row>
    <row r="7">
      <c r="A7" s="24">
        <f>IF(Premissas!$A11="","",Premissas!$A11)</f>
        <v/>
      </c>
      <c r="B7" s="27">
        <f>IF($A7="","",Premissas!$B11)</f>
        <v/>
      </c>
      <c r="C7" s="24">
        <f>IF($A7="","",Premissas!$C11)</f>
        <v/>
      </c>
      <c r="D7" s="39">
        <f>IF($A7="","",SUMIFS(Registros!$E$5:$E$504,Registros!$B$5:$B$504,$A7,Registros!$A$5:$A$504,"&gt;="&amp;Premissas!$B$3,Registros!$A$5:$A$504,"&lt;="&amp;Premissas!$B$4))</f>
        <v/>
      </c>
      <c r="E7" s="39">
        <f>IF($A7="","",SUMIFS(Registros!$F$5:$F$504,Registros!$B$5:$B$504,$A7,Registros!$A$5:$A$504,"&gt;="&amp;Premissas!$B$3,Registros!$A$5:$A$504,"&lt;="&amp;Premissas!$B$4))</f>
        <v/>
      </c>
      <c r="F7" s="39">
        <f>IF(OR($D7="",$E7=""),"",$E7-$D7)</f>
        <v/>
      </c>
      <c r="G7" s="30">
        <f>IF(OR($A7="",$D7=0),"",IFERROR($F7/$D7,""))</f>
        <v/>
      </c>
      <c r="H7" s="39">
        <f>IF($A7="","",IF($C7="Despesa",MAX($E7-$D7,0),IF($C7="Receita",MAX($D7-$E7,0),"")))</f>
        <v/>
      </c>
      <c r="I7" s="24">
        <f>IF($A7="","",IF(AND($D7=0,$E7=0),"Sem movimento",IF(AND($D7=0,$E7&lt;&gt;0),"Sem base orçada",IF($C7="Despesa",IF($E7&gt;$D7*(1+Premissas!$B$5),"Fora da tolerância",IF($E7&lt;$D7*(1-Premissas!$B$5),"Favorável","Dentro da tolerância")),IF($C7="Receita",IF($E7&lt;$D7*(1-Premissas!$B$5),"Fora da tolerância",IF($E7&gt;$D7*(1+Premissas!$B$5),"Favorável","Dentro da tolerância")),"Verificar cadastro")))))</f>
        <v/>
      </c>
    </row>
    <row r="8">
      <c r="A8" s="25">
        <f>IF(Premissas!$A12="","",Premissas!$A12)</f>
        <v/>
      </c>
      <c r="B8" s="13">
        <f>IF($A8="","",Premissas!$B12)</f>
        <v/>
      </c>
      <c r="C8" s="25">
        <f>IF($A8="","",Premissas!$C12)</f>
        <v/>
      </c>
      <c r="D8" s="35">
        <f>IF($A8="","",SUMIFS(Registros!$E$5:$E$504,Registros!$B$5:$B$504,$A8,Registros!$A$5:$A$504,"&gt;="&amp;Premissas!$B$3,Registros!$A$5:$A$504,"&lt;="&amp;Premissas!$B$4))</f>
        <v/>
      </c>
      <c r="E8" s="35">
        <f>IF($A8="","",SUMIFS(Registros!$F$5:$F$504,Registros!$B$5:$B$504,$A8,Registros!$A$5:$A$504,"&gt;="&amp;Premissas!$B$3,Registros!$A$5:$A$504,"&lt;="&amp;Premissas!$B$4))</f>
        <v/>
      </c>
      <c r="F8" s="35">
        <f>IF(OR($D8="",$E8=""),"",$E8-$D8)</f>
        <v/>
      </c>
      <c r="G8" s="14">
        <f>IF(OR($A8="",$D8=0),"",IFERROR($F8/$D8,""))</f>
        <v/>
      </c>
      <c r="H8" s="35">
        <f>IF($A8="","",IF($C8="Despesa",MAX($E8-$D8,0),IF($C8="Receita",MAX($D8-$E8,0),"")))</f>
        <v/>
      </c>
      <c r="I8" s="25">
        <f>IF($A8="","",IF(AND($D8=0,$E8=0),"Sem movimento",IF(AND($D8=0,$E8&lt;&gt;0),"Sem base orçada",IF($C8="Despesa",IF($E8&gt;$D8*(1+Premissas!$B$5),"Fora da tolerância",IF($E8&lt;$D8*(1-Premissas!$B$5),"Favorável","Dentro da tolerância")),IF($C8="Receita",IF($E8&lt;$D8*(1-Premissas!$B$5),"Fora da tolerância",IF($E8&gt;$D8*(1+Premissas!$B$5),"Favorável","Dentro da tolerância")),"Verificar cadastro")))))</f>
        <v/>
      </c>
    </row>
    <row r="9">
      <c r="A9" s="24">
        <f>IF(Premissas!$A13="","",Premissas!$A13)</f>
        <v/>
      </c>
      <c r="B9" s="27">
        <f>IF($A9="","",Premissas!$B13)</f>
        <v/>
      </c>
      <c r="C9" s="24">
        <f>IF($A9="","",Premissas!$C13)</f>
        <v/>
      </c>
      <c r="D9" s="39">
        <f>IF($A9="","",SUMIFS(Registros!$E$5:$E$504,Registros!$B$5:$B$504,$A9,Registros!$A$5:$A$504,"&gt;="&amp;Premissas!$B$3,Registros!$A$5:$A$504,"&lt;="&amp;Premissas!$B$4))</f>
        <v/>
      </c>
      <c r="E9" s="39">
        <f>IF($A9="","",SUMIFS(Registros!$F$5:$F$504,Registros!$B$5:$B$504,$A9,Registros!$A$5:$A$504,"&gt;="&amp;Premissas!$B$3,Registros!$A$5:$A$504,"&lt;="&amp;Premissas!$B$4))</f>
        <v/>
      </c>
      <c r="F9" s="39">
        <f>IF(OR($D9="",$E9=""),"",$E9-$D9)</f>
        <v/>
      </c>
      <c r="G9" s="30">
        <f>IF(OR($A9="",$D9=0),"",IFERROR($F9/$D9,""))</f>
        <v/>
      </c>
      <c r="H9" s="39">
        <f>IF($A9="","",IF($C9="Despesa",MAX($E9-$D9,0),IF($C9="Receita",MAX($D9-$E9,0),"")))</f>
        <v/>
      </c>
      <c r="I9" s="24">
        <f>IF($A9="","",IF(AND($D9=0,$E9=0),"Sem movimento",IF(AND($D9=0,$E9&lt;&gt;0),"Sem base orçada",IF($C9="Despesa",IF($E9&gt;$D9*(1+Premissas!$B$5),"Fora da tolerância",IF($E9&lt;$D9*(1-Premissas!$B$5),"Favorável","Dentro da tolerância")),IF($C9="Receita",IF($E9&lt;$D9*(1-Premissas!$B$5),"Fora da tolerância",IF($E9&gt;$D9*(1+Premissas!$B$5),"Favorável","Dentro da tolerância")),"Verificar cadastro")))))</f>
        <v/>
      </c>
    </row>
    <row r="10">
      <c r="A10" s="25">
        <f>IF(Premissas!$A14="","",Premissas!$A14)</f>
        <v/>
      </c>
      <c r="B10" s="13">
        <f>IF($A10="","",Premissas!$B14)</f>
        <v/>
      </c>
      <c r="C10" s="25">
        <f>IF($A10="","",Premissas!$C14)</f>
        <v/>
      </c>
      <c r="D10" s="35">
        <f>IF($A10="","",SUMIFS(Registros!$E$5:$E$504,Registros!$B$5:$B$504,$A10,Registros!$A$5:$A$504,"&gt;="&amp;Premissas!$B$3,Registros!$A$5:$A$504,"&lt;="&amp;Premissas!$B$4))</f>
        <v/>
      </c>
      <c r="E10" s="35">
        <f>IF($A10="","",SUMIFS(Registros!$F$5:$F$504,Registros!$B$5:$B$504,$A10,Registros!$A$5:$A$504,"&gt;="&amp;Premissas!$B$3,Registros!$A$5:$A$504,"&lt;="&amp;Premissas!$B$4))</f>
        <v/>
      </c>
      <c r="F10" s="35">
        <f>IF(OR($D10="",$E10=""),"",$E10-$D10)</f>
        <v/>
      </c>
      <c r="G10" s="14">
        <f>IF(OR($A10="",$D10=0),"",IFERROR($F10/$D10,""))</f>
        <v/>
      </c>
      <c r="H10" s="35">
        <f>IF($A10="","",IF($C10="Despesa",MAX($E10-$D10,0),IF($C10="Receita",MAX($D10-$E10,0),"")))</f>
        <v/>
      </c>
      <c r="I10" s="25">
        <f>IF($A10="","",IF(AND($D10=0,$E10=0),"Sem movimento",IF(AND($D10=0,$E10&lt;&gt;0),"Sem base orçada",IF($C10="Despesa",IF($E10&gt;$D10*(1+Premissas!$B$5),"Fora da tolerância",IF($E10&lt;$D10*(1-Premissas!$B$5),"Favorável","Dentro da tolerância")),IF($C10="Receita",IF($E10&lt;$D10*(1-Premissas!$B$5),"Fora da tolerância",IF($E10&gt;$D10*(1+Premissas!$B$5),"Favorável","Dentro da tolerância")),"Verificar cadastro")))))</f>
        <v/>
      </c>
    </row>
    <row r="11">
      <c r="A11" s="24">
        <f>IF(Premissas!$A15="","",Premissas!$A15)</f>
        <v/>
      </c>
      <c r="B11" s="27">
        <f>IF($A11="","",Premissas!$B15)</f>
        <v/>
      </c>
      <c r="C11" s="24">
        <f>IF($A11="","",Premissas!$C15)</f>
        <v/>
      </c>
      <c r="D11" s="39">
        <f>IF($A11="","",SUMIFS(Registros!$E$5:$E$504,Registros!$B$5:$B$504,$A11,Registros!$A$5:$A$504,"&gt;="&amp;Premissas!$B$3,Registros!$A$5:$A$504,"&lt;="&amp;Premissas!$B$4))</f>
        <v/>
      </c>
      <c r="E11" s="39">
        <f>IF($A11="","",SUMIFS(Registros!$F$5:$F$504,Registros!$B$5:$B$504,$A11,Registros!$A$5:$A$504,"&gt;="&amp;Premissas!$B$3,Registros!$A$5:$A$504,"&lt;="&amp;Premissas!$B$4))</f>
        <v/>
      </c>
      <c r="F11" s="39">
        <f>IF(OR($D11="",$E11=""),"",$E11-$D11)</f>
        <v/>
      </c>
      <c r="G11" s="30">
        <f>IF(OR($A11="",$D11=0),"",IFERROR($F11/$D11,""))</f>
        <v/>
      </c>
      <c r="H11" s="39">
        <f>IF($A11="","",IF($C11="Despesa",MAX($E11-$D11,0),IF($C11="Receita",MAX($D11-$E11,0),"")))</f>
        <v/>
      </c>
      <c r="I11" s="24">
        <f>IF($A11="","",IF(AND($D11=0,$E11=0),"Sem movimento",IF(AND($D11=0,$E11&lt;&gt;0),"Sem base orçada",IF($C11="Despesa",IF($E11&gt;$D11*(1+Premissas!$B$5),"Fora da tolerância",IF($E11&lt;$D11*(1-Premissas!$B$5),"Favorável","Dentro da tolerância")),IF($C11="Receita",IF($E11&lt;$D11*(1-Premissas!$B$5),"Fora da tolerância",IF($E11&gt;$D11*(1+Premissas!$B$5),"Favorável","Dentro da tolerância")),"Verificar cadastro")))))</f>
        <v/>
      </c>
    </row>
    <row r="12">
      <c r="A12" s="25">
        <f>IF(Premissas!$A16="","",Premissas!$A16)</f>
        <v/>
      </c>
      <c r="B12" s="13">
        <f>IF($A12="","",Premissas!$B16)</f>
        <v/>
      </c>
      <c r="C12" s="25">
        <f>IF($A12="","",Premissas!$C16)</f>
        <v/>
      </c>
      <c r="D12" s="35">
        <f>IF($A12="","",SUMIFS(Registros!$E$5:$E$504,Registros!$B$5:$B$504,$A12,Registros!$A$5:$A$504,"&gt;="&amp;Premissas!$B$3,Registros!$A$5:$A$504,"&lt;="&amp;Premissas!$B$4))</f>
        <v/>
      </c>
      <c r="E12" s="35">
        <f>IF($A12="","",SUMIFS(Registros!$F$5:$F$504,Registros!$B$5:$B$504,$A12,Registros!$A$5:$A$504,"&gt;="&amp;Premissas!$B$3,Registros!$A$5:$A$504,"&lt;="&amp;Premissas!$B$4))</f>
        <v/>
      </c>
      <c r="F12" s="35">
        <f>IF(OR($D12="",$E12=""),"",$E12-$D12)</f>
        <v/>
      </c>
      <c r="G12" s="14">
        <f>IF(OR($A12="",$D12=0),"",IFERROR($F12/$D12,""))</f>
        <v/>
      </c>
      <c r="H12" s="35">
        <f>IF($A12="","",IF($C12="Despesa",MAX($E12-$D12,0),IF($C12="Receita",MAX($D12-$E12,0),"")))</f>
        <v/>
      </c>
      <c r="I12" s="25">
        <f>IF($A12="","",IF(AND($D12=0,$E12=0),"Sem movimento",IF(AND($D12=0,$E12&lt;&gt;0),"Sem base orçada",IF($C12="Despesa",IF($E12&gt;$D12*(1+Premissas!$B$5),"Fora da tolerância",IF($E12&lt;$D12*(1-Premissas!$B$5),"Favorável","Dentro da tolerância")),IF($C12="Receita",IF($E12&lt;$D12*(1-Premissas!$B$5),"Fora da tolerância",IF($E12&gt;$D12*(1+Premissas!$B$5),"Favorável","Dentro da tolerância")),"Verificar cadastro")))))</f>
        <v/>
      </c>
    </row>
    <row r="13">
      <c r="A13" s="24">
        <f>IF(Premissas!$A17="","",Premissas!$A17)</f>
        <v/>
      </c>
      <c r="B13" s="27">
        <f>IF($A13="","",Premissas!$B17)</f>
        <v/>
      </c>
      <c r="C13" s="24">
        <f>IF($A13="","",Premissas!$C17)</f>
        <v/>
      </c>
      <c r="D13" s="39">
        <f>IF($A13="","",SUMIFS(Registros!$E$5:$E$504,Registros!$B$5:$B$504,$A13,Registros!$A$5:$A$504,"&gt;="&amp;Premissas!$B$3,Registros!$A$5:$A$504,"&lt;="&amp;Premissas!$B$4))</f>
        <v/>
      </c>
      <c r="E13" s="39">
        <f>IF($A13="","",SUMIFS(Registros!$F$5:$F$504,Registros!$B$5:$B$504,$A13,Registros!$A$5:$A$504,"&gt;="&amp;Premissas!$B$3,Registros!$A$5:$A$504,"&lt;="&amp;Premissas!$B$4))</f>
        <v/>
      </c>
      <c r="F13" s="39">
        <f>IF(OR($D13="",$E13=""),"",$E13-$D13)</f>
        <v/>
      </c>
      <c r="G13" s="30">
        <f>IF(OR($A13="",$D13=0),"",IFERROR($F13/$D13,""))</f>
        <v/>
      </c>
      <c r="H13" s="39">
        <f>IF($A13="","",IF($C13="Despesa",MAX($E13-$D13,0),IF($C13="Receita",MAX($D13-$E13,0),"")))</f>
        <v/>
      </c>
      <c r="I13" s="24">
        <f>IF($A13="","",IF(AND($D13=0,$E13=0),"Sem movimento",IF(AND($D13=0,$E13&lt;&gt;0),"Sem base orçada",IF($C13="Despesa",IF($E13&gt;$D13*(1+Premissas!$B$5),"Fora da tolerância",IF($E13&lt;$D13*(1-Premissas!$B$5),"Favorável","Dentro da tolerância")),IF($C13="Receita",IF($E13&lt;$D13*(1-Premissas!$B$5),"Fora da tolerância",IF($E13&gt;$D13*(1+Premissas!$B$5),"Favorável","Dentro da tolerância")),"Verificar cadastro")))))</f>
        <v/>
      </c>
    </row>
    <row r="14">
      <c r="A14" s="25">
        <f>IF(Premissas!$A18="","",Premissas!$A18)</f>
        <v/>
      </c>
      <c r="B14" s="13">
        <f>IF($A14="","",Premissas!$B18)</f>
        <v/>
      </c>
      <c r="C14" s="25">
        <f>IF($A14="","",Premissas!$C18)</f>
        <v/>
      </c>
      <c r="D14" s="35">
        <f>IF($A14="","",SUMIFS(Registros!$E$5:$E$504,Registros!$B$5:$B$504,$A14,Registros!$A$5:$A$504,"&gt;="&amp;Premissas!$B$3,Registros!$A$5:$A$504,"&lt;="&amp;Premissas!$B$4))</f>
        <v/>
      </c>
      <c r="E14" s="35">
        <f>IF($A14="","",SUMIFS(Registros!$F$5:$F$504,Registros!$B$5:$B$504,$A14,Registros!$A$5:$A$504,"&gt;="&amp;Premissas!$B$3,Registros!$A$5:$A$504,"&lt;="&amp;Premissas!$B$4))</f>
        <v/>
      </c>
      <c r="F14" s="35">
        <f>IF(OR($D14="",$E14=""),"",$E14-$D14)</f>
        <v/>
      </c>
      <c r="G14" s="14">
        <f>IF(OR($A14="",$D14=0),"",IFERROR($F14/$D14,""))</f>
        <v/>
      </c>
      <c r="H14" s="35">
        <f>IF($A14="","",IF($C14="Despesa",MAX($E14-$D14,0),IF($C14="Receita",MAX($D14-$E14,0),"")))</f>
        <v/>
      </c>
      <c r="I14" s="25">
        <f>IF($A14="","",IF(AND($D14=0,$E14=0),"Sem movimento",IF(AND($D14=0,$E14&lt;&gt;0),"Sem base orçada",IF($C14="Despesa",IF($E14&gt;$D14*(1+Premissas!$B$5),"Fora da tolerância",IF($E14&lt;$D14*(1-Premissas!$B$5),"Favorável","Dentro da tolerância")),IF($C14="Receita",IF($E14&lt;$D14*(1-Premissas!$B$5),"Fora da tolerância",IF($E14&gt;$D14*(1+Premissas!$B$5),"Favorável","Dentro da tolerância")),"Verificar cadastro")))))</f>
        <v/>
      </c>
    </row>
    <row r="15">
      <c r="A15" s="24">
        <f>IF(Premissas!$A19="","",Premissas!$A19)</f>
        <v/>
      </c>
      <c r="B15" s="27">
        <f>IF($A15="","",Premissas!$B19)</f>
        <v/>
      </c>
      <c r="C15" s="24">
        <f>IF($A15="","",Premissas!$C19)</f>
        <v/>
      </c>
      <c r="D15" s="39">
        <f>IF($A15="","",SUMIFS(Registros!$E$5:$E$504,Registros!$B$5:$B$504,$A15,Registros!$A$5:$A$504,"&gt;="&amp;Premissas!$B$3,Registros!$A$5:$A$504,"&lt;="&amp;Premissas!$B$4))</f>
        <v/>
      </c>
      <c r="E15" s="39">
        <f>IF($A15="","",SUMIFS(Registros!$F$5:$F$504,Registros!$B$5:$B$504,$A15,Registros!$A$5:$A$504,"&gt;="&amp;Premissas!$B$3,Registros!$A$5:$A$504,"&lt;="&amp;Premissas!$B$4))</f>
        <v/>
      </c>
      <c r="F15" s="39">
        <f>IF(OR($D15="",$E15=""),"",$E15-$D15)</f>
        <v/>
      </c>
      <c r="G15" s="30">
        <f>IF(OR($A15="",$D15=0),"",IFERROR($F15/$D15,""))</f>
        <v/>
      </c>
      <c r="H15" s="39">
        <f>IF($A15="","",IF($C15="Despesa",MAX($E15-$D15,0),IF($C15="Receita",MAX($D15-$E15,0),"")))</f>
        <v/>
      </c>
      <c r="I15" s="24">
        <f>IF($A15="","",IF(AND($D15=0,$E15=0),"Sem movimento",IF(AND($D15=0,$E15&lt;&gt;0),"Sem base orçada",IF($C15="Despesa",IF($E15&gt;$D15*(1+Premissas!$B$5),"Fora da tolerância",IF($E15&lt;$D15*(1-Premissas!$B$5),"Favorável","Dentro da tolerância")),IF($C15="Receita",IF($E15&lt;$D15*(1-Premissas!$B$5),"Fora da tolerância",IF($E15&gt;$D15*(1+Premissas!$B$5),"Favorável","Dentro da tolerância")),"Verificar cadastro")))))</f>
        <v/>
      </c>
    </row>
    <row r="16">
      <c r="A16" s="25">
        <f>IF(Premissas!$A20="","",Premissas!$A20)</f>
        <v/>
      </c>
      <c r="B16" s="13">
        <f>IF($A16="","",Premissas!$B20)</f>
        <v/>
      </c>
      <c r="C16" s="25">
        <f>IF($A16="","",Premissas!$C20)</f>
        <v/>
      </c>
      <c r="D16" s="35">
        <f>IF($A16="","",SUMIFS(Registros!$E$5:$E$504,Registros!$B$5:$B$504,$A16,Registros!$A$5:$A$504,"&gt;="&amp;Premissas!$B$3,Registros!$A$5:$A$504,"&lt;="&amp;Premissas!$B$4))</f>
        <v/>
      </c>
      <c r="E16" s="35">
        <f>IF($A16="","",SUMIFS(Registros!$F$5:$F$504,Registros!$B$5:$B$504,$A16,Registros!$A$5:$A$504,"&gt;="&amp;Premissas!$B$3,Registros!$A$5:$A$504,"&lt;="&amp;Premissas!$B$4))</f>
        <v/>
      </c>
      <c r="F16" s="35">
        <f>IF(OR($D16="",$E16=""),"",$E16-$D16)</f>
        <v/>
      </c>
      <c r="G16" s="14">
        <f>IF(OR($A16="",$D16=0),"",IFERROR($F16/$D16,""))</f>
        <v/>
      </c>
      <c r="H16" s="35">
        <f>IF($A16="","",IF($C16="Despesa",MAX($E16-$D16,0),IF($C16="Receita",MAX($D16-$E16,0),"")))</f>
        <v/>
      </c>
      <c r="I16" s="25">
        <f>IF($A16="","",IF(AND($D16=0,$E16=0),"Sem movimento",IF(AND($D16=0,$E16&lt;&gt;0),"Sem base orçada",IF($C16="Despesa",IF($E16&gt;$D16*(1+Premissas!$B$5),"Fora da tolerância",IF($E16&lt;$D16*(1-Premissas!$B$5),"Favorável","Dentro da tolerância")),IF($C16="Receita",IF($E16&lt;$D16*(1-Premissas!$B$5),"Fora da tolerância",IF($E16&gt;$D16*(1+Premissas!$B$5),"Favorável","Dentro da tolerância")),"Verificar cadastro")))))</f>
        <v/>
      </c>
    </row>
    <row r="17">
      <c r="A17" s="24">
        <f>IF(Premissas!$A21="","",Premissas!$A21)</f>
        <v/>
      </c>
      <c r="B17" s="27">
        <f>IF($A17="","",Premissas!$B21)</f>
        <v/>
      </c>
      <c r="C17" s="24">
        <f>IF($A17="","",Premissas!$C21)</f>
        <v/>
      </c>
      <c r="D17" s="39">
        <f>IF($A17="","",SUMIFS(Registros!$E$5:$E$504,Registros!$B$5:$B$504,$A17,Registros!$A$5:$A$504,"&gt;="&amp;Premissas!$B$3,Registros!$A$5:$A$504,"&lt;="&amp;Premissas!$B$4))</f>
        <v/>
      </c>
      <c r="E17" s="39">
        <f>IF($A17="","",SUMIFS(Registros!$F$5:$F$504,Registros!$B$5:$B$504,$A17,Registros!$A$5:$A$504,"&gt;="&amp;Premissas!$B$3,Registros!$A$5:$A$504,"&lt;="&amp;Premissas!$B$4))</f>
        <v/>
      </c>
      <c r="F17" s="39">
        <f>IF(OR($D17="",$E17=""),"",$E17-$D17)</f>
        <v/>
      </c>
      <c r="G17" s="30">
        <f>IF(OR($A17="",$D17=0),"",IFERROR($F17/$D17,""))</f>
        <v/>
      </c>
      <c r="H17" s="39">
        <f>IF($A17="","",IF($C17="Despesa",MAX($E17-$D17,0),IF($C17="Receita",MAX($D17-$E17,0),"")))</f>
        <v/>
      </c>
      <c r="I17" s="24">
        <f>IF($A17="","",IF(AND($D17=0,$E17=0),"Sem movimento",IF(AND($D17=0,$E17&lt;&gt;0),"Sem base orçada",IF($C17="Despesa",IF($E17&gt;$D17*(1+Premissas!$B$5),"Fora da tolerância",IF($E17&lt;$D17*(1-Premissas!$B$5),"Favorável","Dentro da tolerância")),IF($C17="Receita",IF($E17&lt;$D17*(1-Premissas!$B$5),"Fora da tolerância",IF($E17&gt;$D17*(1+Premissas!$B$5),"Favorável","Dentro da tolerância")),"Verificar cadastro")))))</f>
        <v/>
      </c>
    </row>
    <row r="18">
      <c r="A18" s="25">
        <f>IF(Premissas!$A22="","",Premissas!$A22)</f>
        <v/>
      </c>
      <c r="B18" s="13">
        <f>IF($A18="","",Premissas!$B22)</f>
        <v/>
      </c>
      <c r="C18" s="25">
        <f>IF($A18="","",Premissas!$C22)</f>
        <v/>
      </c>
      <c r="D18" s="35">
        <f>IF($A18="","",SUMIFS(Registros!$E$5:$E$504,Registros!$B$5:$B$504,$A18,Registros!$A$5:$A$504,"&gt;="&amp;Premissas!$B$3,Registros!$A$5:$A$504,"&lt;="&amp;Premissas!$B$4))</f>
        <v/>
      </c>
      <c r="E18" s="35">
        <f>IF($A18="","",SUMIFS(Registros!$F$5:$F$504,Registros!$B$5:$B$504,$A18,Registros!$A$5:$A$504,"&gt;="&amp;Premissas!$B$3,Registros!$A$5:$A$504,"&lt;="&amp;Premissas!$B$4))</f>
        <v/>
      </c>
      <c r="F18" s="35">
        <f>IF(OR($D18="",$E18=""),"",$E18-$D18)</f>
        <v/>
      </c>
      <c r="G18" s="14">
        <f>IF(OR($A18="",$D18=0),"",IFERROR($F18/$D18,""))</f>
        <v/>
      </c>
      <c r="H18" s="35">
        <f>IF($A18="","",IF($C18="Despesa",MAX($E18-$D18,0),IF($C18="Receita",MAX($D18-$E18,0),"")))</f>
        <v/>
      </c>
      <c r="I18" s="25">
        <f>IF($A18="","",IF(AND($D18=0,$E18=0),"Sem movimento",IF(AND($D18=0,$E18&lt;&gt;0),"Sem base orçada",IF($C18="Despesa",IF($E18&gt;$D18*(1+Premissas!$B$5),"Fora da tolerância",IF($E18&lt;$D18*(1-Premissas!$B$5),"Favorável","Dentro da tolerância")),IF($C18="Receita",IF($E18&lt;$D18*(1-Premissas!$B$5),"Fora da tolerância",IF($E18&gt;$D18*(1+Premissas!$B$5),"Favorável","Dentro da tolerância")),"Verificar cadastro")))))</f>
        <v/>
      </c>
    </row>
    <row r="19">
      <c r="A19" s="24">
        <f>IF(Premissas!$A23="","",Premissas!$A23)</f>
        <v/>
      </c>
      <c r="B19" s="27">
        <f>IF($A19="","",Premissas!$B23)</f>
        <v/>
      </c>
      <c r="C19" s="24">
        <f>IF($A19="","",Premissas!$C23)</f>
        <v/>
      </c>
      <c r="D19" s="39">
        <f>IF($A19="","",SUMIFS(Registros!$E$5:$E$504,Registros!$B$5:$B$504,$A19,Registros!$A$5:$A$504,"&gt;="&amp;Premissas!$B$3,Registros!$A$5:$A$504,"&lt;="&amp;Premissas!$B$4))</f>
        <v/>
      </c>
      <c r="E19" s="39">
        <f>IF($A19="","",SUMIFS(Registros!$F$5:$F$504,Registros!$B$5:$B$504,$A19,Registros!$A$5:$A$504,"&gt;="&amp;Premissas!$B$3,Registros!$A$5:$A$504,"&lt;="&amp;Premissas!$B$4))</f>
        <v/>
      </c>
      <c r="F19" s="39">
        <f>IF(OR($D19="",$E19=""),"",$E19-$D19)</f>
        <v/>
      </c>
      <c r="G19" s="30">
        <f>IF(OR($A19="",$D19=0),"",IFERROR($F19/$D19,""))</f>
        <v/>
      </c>
      <c r="H19" s="39">
        <f>IF($A19="","",IF($C19="Despesa",MAX($E19-$D19,0),IF($C19="Receita",MAX($D19-$E19,0),"")))</f>
        <v/>
      </c>
      <c r="I19" s="24">
        <f>IF($A19="","",IF(AND($D19=0,$E19=0),"Sem movimento",IF(AND($D19=0,$E19&lt;&gt;0),"Sem base orçada",IF($C19="Despesa",IF($E19&gt;$D19*(1+Premissas!$B$5),"Fora da tolerância",IF($E19&lt;$D19*(1-Premissas!$B$5),"Favorável","Dentro da tolerância")),IF($C19="Receita",IF($E19&lt;$D19*(1-Premissas!$B$5),"Fora da tolerância",IF($E19&gt;$D19*(1+Premissas!$B$5),"Favorável","Dentro da tolerância")),"Verificar cadastro")))))</f>
        <v/>
      </c>
    </row>
    <row r="20">
      <c r="A20" s="25">
        <f>IF(Premissas!$A24="","",Premissas!$A24)</f>
        <v/>
      </c>
      <c r="B20" s="13">
        <f>IF($A20="","",Premissas!$B24)</f>
        <v/>
      </c>
      <c r="C20" s="25">
        <f>IF($A20="","",Premissas!$C24)</f>
        <v/>
      </c>
      <c r="D20" s="35">
        <f>IF($A20="","",SUMIFS(Registros!$E$5:$E$504,Registros!$B$5:$B$504,$A20,Registros!$A$5:$A$504,"&gt;="&amp;Premissas!$B$3,Registros!$A$5:$A$504,"&lt;="&amp;Premissas!$B$4))</f>
        <v/>
      </c>
      <c r="E20" s="35">
        <f>IF($A20="","",SUMIFS(Registros!$F$5:$F$504,Registros!$B$5:$B$504,$A20,Registros!$A$5:$A$504,"&gt;="&amp;Premissas!$B$3,Registros!$A$5:$A$504,"&lt;="&amp;Premissas!$B$4))</f>
        <v/>
      </c>
      <c r="F20" s="35">
        <f>IF(OR($D20="",$E20=""),"",$E20-$D20)</f>
        <v/>
      </c>
      <c r="G20" s="14">
        <f>IF(OR($A20="",$D20=0),"",IFERROR($F20/$D20,""))</f>
        <v/>
      </c>
      <c r="H20" s="35">
        <f>IF($A20="","",IF($C20="Despesa",MAX($E20-$D20,0),IF($C20="Receita",MAX($D20-$E20,0),"")))</f>
        <v/>
      </c>
      <c r="I20" s="25">
        <f>IF($A20="","",IF(AND($D20=0,$E20=0),"Sem movimento",IF(AND($D20=0,$E20&lt;&gt;0),"Sem base orçada",IF($C20="Despesa",IF($E20&gt;$D20*(1+Premissas!$B$5),"Fora da tolerância",IF($E20&lt;$D20*(1-Premissas!$B$5),"Favorável","Dentro da tolerância")),IF($C20="Receita",IF($E20&lt;$D20*(1-Premissas!$B$5),"Fora da tolerância",IF($E20&gt;$D20*(1+Premissas!$B$5),"Favorável","Dentro da tolerância")),"Verificar cadastro")))))</f>
        <v/>
      </c>
    </row>
    <row r="21">
      <c r="A21" s="24">
        <f>IF(Premissas!$A25="","",Premissas!$A25)</f>
        <v/>
      </c>
      <c r="B21" s="27">
        <f>IF($A21="","",Premissas!$B25)</f>
        <v/>
      </c>
      <c r="C21" s="24">
        <f>IF($A21="","",Premissas!$C25)</f>
        <v/>
      </c>
      <c r="D21" s="39">
        <f>IF($A21="","",SUMIFS(Registros!$E$5:$E$504,Registros!$B$5:$B$504,$A21,Registros!$A$5:$A$504,"&gt;="&amp;Premissas!$B$3,Registros!$A$5:$A$504,"&lt;="&amp;Premissas!$B$4))</f>
        <v/>
      </c>
      <c r="E21" s="39">
        <f>IF($A21="","",SUMIFS(Registros!$F$5:$F$504,Registros!$B$5:$B$504,$A21,Registros!$A$5:$A$504,"&gt;="&amp;Premissas!$B$3,Registros!$A$5:$A$504,"&lt;="&amp;Premissas!$B$4))</f>
        <v/>
      </c>
      <c r="F21" s="39">
        <f>IF(OR($D21="",$E21=""),"",$E21-$D21)</f>
        <v/>
      </c>
      <c r="G21" s="30">
        <f>IF(OR($A21="",$D21=0),"",IFERROR($F21/$D21,""))</f>
        <v/>
      </c>
      <c r="H21" s="39">
        <f>IF($A21="","",IF($C21="Despesa",MAX($E21-$D21,0),IF($C21="Receita",MAX($D21-$E21,0),"")))</f>
        <v/>
      </c>
      <c r="I21" s="24">
        <f>IF($A21="","",IF(AND($D21=0,$E21=0),"Sem movimento",IF(AND($D21=0,$E21&lt;&gt;0),"Sem base orçada",IF($C21="Despesa",IF($E21&gt;$D21*(1+Premissas!$B$5),"Fora da tolerância",IF($E21&lt;$D21*(1-Premissas!$B$5),"Favorável","Dentro da tolerância")),IF($C21="Receita",IF($E21&lt;$D21*(1-Premissas!$B$5),"Fora da tolerância",IF($E21&gt;$D21*(1+Premissas!$B$5),"Favorável","Dentro da tolerância")),"Verificar cadastro")))))</f>
        <v/>
      </c>
    </row>
    <row r="22">
      <c r="A22" s="25">
        <f>IF(Premissas!$A26="","",Premissas!$A26)</f>
        <v/>
      </c>
      <c r="B22" s="13">
        <f>IF($A22="","",Premissas!$B26)</f>
        <v/>
      </c>
      <c r="C22" s="25">
        <f>IF($A22="","",Premissas!$C26)</f>
        <v/>
      </c>
      <c r="D22" s="35">
        <f>IF($A22="","",SUMIFS(Registros!$E$5:$E$504,Registros!$B$5:$B$504,$A22,Registros!$A$5:$A$504,"&gt;="&amp;Premissas!$B$3,Registros!$A$5:$A$504,"&lt;="&amp;Premissas!$B$4))</f>
        <v/>
      </c>
      <c r="E22" s="35">
        <f>IF($A22="","",SUMIFS(Registros!$F$5:$F$504,Registros!$B$5:$B$504,$A22,Registros!$A$5:$A$504,"&gt;="&amp;Premissas!$B$3,Registros!$A$5:$A$504,"&lt;="&amp;Premissas!$B$4))</f>
        <v/>
      </c>
      <c r="F22" s="35">
        <f>IF(OR($D22="",$E22=""),"",$E22-$D22)</f>
        <v/>
      </c>
      <c r="G22" s="14">
        <f>IF(OR($A22="",$D22=0),"",IFERROR($F22/$D22,""))</f>
        <v/>
      </c>
      <c r="H22" s="35">
        <f>IF($A22="","",IF($C22="Despesa",MAX($E22-$D22,0),IF($C22="Receita",MAX($D22-$E22,0),"")))</f>
        <v/>
      </c>
      <c r="I22" s="25">
        <f>IF($A22="","",IF(AND($D22=0,$E22=0),"Sem movimento",IF(AND($D22=0,$E22&lt;&gt;0),"Sem base orçada",IF($C22="Despesa",IF($E22&gt;$D22*(1+Premissas!$B$5),"Fora da tolerância",IF($E22&lt;$D22*(1-Premissas!$B$5),"Favorável","Dentro da tolerância")),IF($C22="Receita",IF($E22&lt;$D22*(1-Premissas!$B$5),"Fora da tolerância",IF($E22&gt;$D22*(1+Premissas!$B$5),"Favorável","Dentro da tolerância")),"Verificar cadastro")))))</f>
        <v/>
      </c>
    </row>
    <row r="23">
      <c r="A23" s="24">
        <f>IF(Premissas!$A27="","",Premissas!$A27)</f>
        <v/>
      </c>
      <c r="B23" s="27">
        <f>IF($A23="","",Premissas!$B27)</f>
        <v/>
      </c>
      <c r="C23" s="24">
        <f>IF($A23="","",Premissas!$C27)</f>
        <v/>
      </c>
      <c r="D23" s="39">
        <f>IF($A23="","",SUMIFS(Registros!$E$5:$E$504,Registros!$B$5:$B$504,$A23,Registros!$A$5:$A$504,"&gt;="&amp;Premissas!$B$3,Registros!$A$5:$A$504,"&lt;="&amp;Premissas!$B$4))</f>
        <v/>
      </c>
      <c r="E23" s="39">
        <f>IF($A23="","",SUMIFS(Registros!$F$5:$F$504,Registros!$B$5:$B$504,$A23,Registros!$A$5:$A$504,"&gt;="&amp;Premissas!$B$3,Registros!$A$5:$A$504,"&lt;="&amp;Premissas!$B$4))</f>
        <v/>
      </c>
      <c r="F23" s="39">
        <f>IF(OR($D23="",$E23=""),"",$E23-$D23)</f>
        <v/>
      </c>
      <c r="G23" s="30">
        <f>IF(OR($A23="",$D23=0),"",IFERROR($F23/$D23,""))</f>
        <v/>
      </c>
      <c r="H23" s="39">
        <f>IF($A23="","",IF($C23="Despesa",MAX($E23-$D23,0),IF($C23="Receita",MAX($D23-$E23,0),"")))</f>
        <v/>
      </c>
      <c r="I23" s="24">
        <f>IF($A23="","",IF(AND($D23=0,$E23=0),"Sem movimento",IF(AND($D23=0,$E23&lt;&gt;0),"Sem base orçada",IF($C23="Despesa",IF($E23&gt;$D23*(1+Premissas!$B$5),"Fora da tolerância",IF($E23&lt;$D23*(1-Premissas!$B$5),"Favorável","Dentro da tolerância")),IF($C23="Receita",IF($E23&lt;$D23*(1-Premissas!$B$5),"Fora da tolerância",IF($E23&gt;$D23*(1+Premissas!$B$5),"Favorável","Dentro da tolerância")),"Verificar cadastro")))))</f>
        <v/>
      </c>
    </row>
    <row r="24">
      <c r="A24" s="25">
        <f>IF(Premissas!$A28="","",Premissas!$A28)</f>
        <v/>
      </c>
      <c r="B24" s="13">
        <f>IF($A24="","",Premissas!$B28)</f>
        <v/>
      </c>
      <c r="C24" s="25">
        <f>IF($A24="","",Premissas!$C28)</f>
        <v/>
      </c>
      <c r="D24" s="35">
        <f>IF($A24="","",SUMIFS(Registros!$E$5:$E$504,Registros!$B$5:$B$504,$A24,Registros!$A$5:$A$504,"&gt;="&amp;Premissas!$B$3,Registros!$A$5:$A$504,"&lt;="&amp;Premissas!$B$4))</f>
        <v/>
      </c>
      <c r="E24" s="35">
        <f>IF($A24="","",SUMIFS(Registros!$F$5:$F$504,Registros!$B$5:$B$504,$A24,Registros!$A$5:$A$504,"&gt;="&amp;Premissas!$B$3,Registros!$A$5:$A$504,"&lt;="&amp;Premissas!$B$4))</f>
        <v/>
      </c>
      <c r="F24" s="35">
        <f>IF(OR($D24="",$E24=""),"",$E24-$D24)</f>
        <v/>
      </c>
      <c r="G24" s="14">
        <f>IF(OR($A24="",$D24=0),"",IFERROR($F24/$D24,""))</f>
        <v/>
      </c>
      <c r="H24" s="35">
        <f>IF($A24="","",IF($C24="Despesa",MAX($E24-$D24,0),IF($C24="Receita",MAX($D24-$E24,0),"")))</f>
        <v/>
      </c>
      <c r="I24" s="25">
        <f>IF($A24="","",IF(AND($D24=0,$E24=0),"Sem movimento",IF(AND($D24=0,$E24&lt;&gt;0),"Sem base orçada",IF($C24="Despesa",IF($E24&gt;$D24*(1+Premissas!$B$5),"Fora da tolerância",IF($E24&lt;$D24*(1-Premissas!$B$5),"Favorável","Dentro da tolerância")),IF($C24="Receita",IF($E24&lt;$D24*(1-Premissas!$B$5),"Fora da tolerância",IF($E24&gt;$D24*(1+Premissas!$B$5),"Favorável","Dentro da tolerância")),"Verificar cadastro")))))</f>
        <v/>
      </c>
    </row>
    <row r="25">
      <c r="A25" s="24">
        <f>IF(Premissas!$A29="","",Premissas!$A29)</f>
        <v/>
      </c>
      <c r="B25" s="27">
        <f>IF($A25="","",Premissas!$B29)</f>
        <v/>
      </c>
      <c r="C25" s="24">
        <f>IF($A25="","",Premissas!$C29)</f>
        <v/>
      </c>
      <c r="D25" s="39">
        <f>IF($A25="","",SUMIFS(Registros!$E$5:$E$504,Registros!$B$5:$B$504,$A25,Registros!$A$5:$A$504,"&gt;="&amp;Premissas!$B$3,Registros!$A$5:$A$504,"&lt;="&amp;Premissas!$B$4))</f>
        <v/>
      </c>
      <c r="E25" s="39">
        <f>IF($A25="","",SUMIFS(Registros!$F$5:$F$504,Registros!$B$5:$B$504,$A25,Registros!$A$5:$A$504,"&gt;="&amp;Premissas!$B$3,Registros!$A$5:$A$504,"&lt;="&amp;Premissas!$B$4))</f>
        <v/>
      </c>
      <c r="F25" s="39">
        <f>IF(OR($D25="",$E25=""),"",$E25-$D25)</f>
        <v/>
      </c>
      <c r="G25" s="30">
        <f>IF(OR($A25="",$D25=0),"",IFERROR($F25/$D25,""))</f>
        <v/>
      </c>
      <c r="H25" s="39">
        <f>IF($A25="","",IF($C25="Despesa",MAX($E25-$D25,0),IF($C25="Receita",MAX($D25-$E25,0),"")))</f>
        <v/>
      </c>
      <c r="I25" s="24">
        <f>IF($A25="","",IF(AND($D25=0,$E25=0),"Sem movimento",IF(AND($D25=0,$E25&lt;&gt;0),"Sem base orçada",IF($C25="Despesa",IF($E25&gt;$D25*(1+Premissas!$B$5),"Fora da tolerância",IF($E25&lt;$D25*(1-Premissas!$B$5),"Favorável","Dentro da tolerância")),IF($C25="Receita",IF($E25&lt;$D25*(1-Premissas!$B$5),"Fora da tolerância",IF($E25&gt;$D25*(1+Premissas!$B$5),"Favorável","Dentro da tolerância")),"Verificar cadastro")))))</f>
        <v/>
      </c>
    </row>
    <row r="26">
      <c r="A26" s="25">
        <f>IF(Premissas!$A30="","",Premissas!$A30)</f>
        <v/>
      </c>
      <c r="B26" s="13">
        <f>IF($A26="","",Premissas!$B30)</f>
        <v/>
      </c>
      <c r="C26" s="25">
        <f>IF($A26="","",Premissas!$C30)</f>
        <v/>
      </c>
      <c r="D26" s="35">
        <f>IF($A26="","",SUMIFS(Registros!$E$5:$E$504,Registros!$B$5:$B$504,$A26,Registros!$A$5:$A$504,"&gt;="&amp;Premissas!$B$3,Registros!$A$5:$A$504,"&lt;="&amp;Premissas!$B$4))</f>
        <v/>
      </c>
      <c r="E26" s="35">
        <f>IF($A26="","",SUMIFS(Registros!$F$5:$F$504,Registros!$B$5:$B$504,$A26,Registros!$A$5:$A$504,"&gt;="&amp;Premissas!$B$3,Registros!$A$5:$A$504,"&lt;="&amp;Premissas!$B$4))</f>
        <v/>
      </c>
      <c r="F26" s="35">
        <f>IF(OR($D26="",$E26=""),"",$E26-$D26)</f>
        <v/>
      </c>
      <c r="G26" s="14">
        <f>IF(OR($A26="",$D26=0),"",IFERROR($F26/$D26,""))</f>
        <v/>
      </c>
      <c r="H26" s="35">
        <f>IF($A26="","",IF($C26="Despesa",MAX($E26-$D26,0),IF($C26="Receita",MAX($D26-$E26,0),"")))</f>
        <v/>
      </c>
      <c r="I26" s="25">
        <f>IF($A26="","",IF(AND($D26=0,$E26=0),"Sem movimento",IF(AND($D26=0,$E26&lt;&gt;0),"Sem base orçada",IF($C26="Despesa",IF($E26&gt;$D26*(1+Premissas!$B$5),"Fora da tolerância",IF($E26&lt;$D26*(1-Premissas!$B$5),"Favorável","Dentro da tolerância")),IF($C26="Receita",IF($E26&lt;$D26*(1-Premissas!$B$5),"Fora da tolerância",IF($E26&gt;$D26*(1+Premissas!$B$5),"Favorável","Dentro da tolerância")),"Verificar cadastro")))))</f>
        <v/>
      </c>
    </row>
    <row r="27">
      <c r="A27" s="24">
        <f>IF(Premissas!$A31="","",Premissas!$A31)</f>
        <v/>
      </c>
      <c r="B27" s="27">
        <f>IF($A27="","",Premissas!$B31)</f>
        <v/>
      </c>
      <c r="C27" s="24">
        <f>IF($A27="","",Premissas!$C31)</f>
        <v/>
      </c>
      <c r="D27" s="39">
        <f>IF($A27="","",SUMIFS(Registros!$E$5:$E$504,Registros!$B$5:$B$504,$A27,Registros!$A$5:$A$504,"&gt;="&amp;Premissas!$B$3,Registros!$A$5:$A$504,"&lt;="&amp;Premissas!$B$4))</f>
        <v/>
      </c>
      <c r="E27" s="39">
        <f>IF($A27="","",SUMIFS(Registros!$F$5:$F$504,Registros!$B$5:$B$504,$A27,Registros!$A$5:$A$504,"&gt;="&amp;Premissas!$B$3,Registros!$A$5:$A$504,"&lt;="&amp;Premissas!$B$4))</f>
        <v/>
      </c>
      <c r="F27" s="39">
        <f>IF(OR($D27="",$E27=""),"",$E27-$D27)</f>
        <v/>
      </c>
      <c r="G27" s="30">
        <f>IF(OR($A27="",$D27=0),"",IFERROR($F27/$D27,""))</f>
        <v/>
      </c>
      <c r="H27" s="39">
        <f>IF($A27="","",IF($C27="Despesa",MAX($E27-$D27,0),IF($C27="Receita",MAX($D27-$E27,0),"")))</f>
        <v/>
      </c>
      <c r="I27" s="24">
        <f>IF($A27="","",IF(AND($D27=0,$E27=0),"Sem movimento",IF(AND($D27=0,$E27&lt;&gt;0),"Sem base orçada",IF($C27="Despesa",IF($E27&gt;$D27*(1+Premissas!$B$5),"Fora da tolerância",IF($E27&lt;$D27*(1-Premissas!$B$5),"Favorável","Dentro da tolerância")),IF($C27="Receita",IF($E27&lt;$D27*(1-Premissas!$B$5),"Fora da tolerância",IF($E27&gt;$D27*(1+Premissas!$B$5),"Favorável","Dentro da tolerância")),"Verificar cadastro")))))</f>
        <v/>
      </c>
    </row>
    <row r="28">
      <c r="A28" s="25">
        <f>IF(Premissas!$A32="","",Premissas!$A32)</f>
        <v/>
      </c>
      <c r="B28" s="13">
        <f>IF($A28="","",Premissas!$B32)</f>
        <v/>
      </c>
      <c r="C28" s="25">
        <f>IF($A28="","",Premissas!$C32)</f>
        <v/>
      </c>
      <c r="D28" s="35">
        <f>IF($A28="","",SUMIFS(Registros!$E$5:$E$504,Registros!$B$5:$B$504,$A28,Registros!$A$5:$A$504,"&gt;="&amp;Premissas!$B$3,Registros!$A$5:$A$504,"&lt;="&amp;Premissas!$B$4))</f>
        <v/>
      </c>
      <c r="E28" s="35">
        <f>IF($A28="","",SUMIFS(Registros!$F$5:$F$504,Registros!$B$5:$B$504,$A28,Registros!$A$5:$A$504,"&gt;="&amp;Premissas!$B$3,Registros!$A$5:$A$504,"&lt;="&amp;Premissas!$B$4))</f>
        <v/>
      </c>
      <c r="F28" s="35">
        <f>IF(OR($D28="",$E28=""),"",$E28-$D28)</f>
        <v/>
      </c>
      <c r="G28" s="14">
        <f>IF(OR($A28="",$D28=0),"",IFERROR($F28/$D28,""))</f>
        <v/>
      </c>
      <c r="H28" s="35">
        <f>IF($A28="","",IF($C28="Despesa",MAX($E28-$D28,0),IF($C28="Receita",MAX($D28-$E28,0),"")))</f>
        <v/>
      </c>
      <c r="I28" s="25">
        <f>IF($A28="","",IF(AND($D28=0,$E28=0),"Sem movimento",IF(AND($D28=0,$E28&lt;&gt;0),"Sem base orçada",IF($C28="Despesa",IF($E28&gt;$D28*(1+Premissas!$B$5),"Fora da tolerância",IF($E28&lt;$D28*(1-Premissas!$B$5),"Favorável","Dentro da tolerância")),IF($C28="Receita",IF($E28&lt;$D28*(1-Premissas!$B$5),"Fora da tolerância",IF($E28&gt;$D28*(1+Premissas!$B$5),"Favorável","Dentro da tolerância")),"Verificar cadastro")))))</f>
        <v/>
      </c>
    </row>
    <row r="29">
      <c r="A29" s="24">
        <f>IF(Premissas!$A33="","",Premissas!$A33)</f>
        <v/>
      </c>
      <c r="B29" s="27">
        <f>IF($A29="","",Premissas!$B33)</f>
        <v/>
      </c>
      <c r="C29" s="24">
        <f>IF($A29="","",Premissas!$C33)</f>
        <v/>
      </c>
      <c r="D29" s="39">
        <f>IF($A29="","",SUMIFS(Registros!$E$5:$E$504,Registros!$B$5:$B$504,$A29,Registros!$A$5:$A$504,"&gt;="&amp;Premissas!$B$3,Registros!$A$5:$A$504,"&lt;="&amp;Premissas!$B$4))</f>
        <v/>
      </c>
      <c r="E29" s="39">
        <f>IF($A29="","",SUMIFS(Registros!$F$5:$F$504,Registros!$B$5:$B$504,$A29,Registros!$A$5:$A$504,"&gt;="&amp;Premissas!$B$3,Registros!$A$5:$A$504,"&lt;="&amp;Premissas!$B$4))</f>
        <v/>
      </c>
      <c r="F29" s="39">
        <f>IF(OR($D29="",$E29=""),"",$E29-$D29)</f>
        <v/>
      </c>
      <c r="G29" s="30">
        <f>IF(OR($A29="",$D29=0),"",IFERROR($F29/$D29,""))</f>
        <v/>
      </c>
      <c r="H29" s="39">
        <f>IF($A29="","",IF($C29="Despesa",MAX($E29-$D29,0),IF($C29="Receita",MAX($D29-$E29,0),"")))</f>
        <v/>
      </c>
      <c r="I29" s="24">
        <f>IF($A29="","",IF(AND($D29=0,$E29=0),"Sem movimento",IF(AND($D29=0,$E29&lt;&gt;0),"Sem base orçada",IF($C29="Despesa",IF($E29&gt;$D29*(1+Premissas!$B$5),"Fora da tolerância",IF($E29&lt;$D29*(1-Premissas!$B$5),"Favorável","Dentro da tolerância")),IF($C29="Receita",IF($E29&lt;$D29*(1-Premissas!$B$5),"Fora da tolerância",IF($E29&gt;$D29*(1+Premissas!$B$5),"Favorável","Dentro da tolerância")),"Verificar cadastro")))))</f>
        <v/>
      </c>
    </row>
    <row r="30">
      <c r="A30" s="25">
        <f>IF(Premissas!$A34="","",Premissas!$A34)</f>
        <v/>
      </c>
      <c r="B30" s="13">
        <f>IF($A30="","",Premissas!$B34)</f>
        <v/>
      </c>
      <c r="C30" s="25">
        <f>IF($A30="","",Premissas!$C34)</f>
        <v/>
      </c>
      <c r="D30" s="35">
        <f>IF($A30="","",SUMIFS(Registros!$E$5:$E$504,Registros!$B$5:$B$504,$A30,Registros!$A$5:$A$504,"&gt;="&amp;Premissas!$B$3,Registros!$A$5:$A$504,"&lt;="&amp;Premissas!$B$4))</f>
        <v/>
      </c>
      <c r="E30" s="35">
        <f>IF($A30="","",SUMIFS(Registros!$F$5:$F$504,Registros!$B$5:$B$504,$A30,Registros!$A$5:$A$504,"&gt;="&amp;Premissas!$B$3,Registros!$A$5:$A$504,"&lt;="&amp;Premissas!$B$4))</f>
        <v/>
      </c>
      <c r="F30" s="35">
        <f>IF(OR($D30="",$E30=""),"",$E30-$D30)</f>
        <v/>
      </c>
      <c r="G30" s="14">
        <f>IF(OR($A30="",$D30=0),"",IFERROR($F30/$D30,""))</f>
        <v/>
      </c>
      <c r="H30" s="35">
        <f>IF($A30="","",IF($C30="Despesa",MAX($E30-$D30,0),IF($C30="Receita",MAX($D30-$E30,0),"")))</f>
        <v/>
      </c>
      <c r="I30" s="25">
        <f>IF($A30="","",IF(AND($D30=0,$E30=0),"Sem movimento",IF(AND($D30=0,$E30&lt;&gt;0),"Sem base orçada",IF($C30="Despesa",IF($E30&gt;$D30*(1+Premissas!$B$5),"Fora da tolerância",IF($E30&lt;$D30*(1-Premissas!$B$5),"Favorável","Dentro da tolerância")),IF($C30="Receita",IF($E30&lt;$D30*(1-Premissas!$B$5),"Fora da tolerância",IF($E30&gt;$D30*(1+Premissas!$B$5),"Favorável","Dentro da tolerância")),"Verificar cadastro")))))</f>
        <v/>
      </c>
    </row>
    <row r="31">
      <c r="A31" s="24">
        <f>IF(Premissas!$A35="","",Premissas!$A35)</f>
        <v/>
      </c>
      <c r="B31" s="27">
        <f>IF($A31="","",Premissas!$B35)</f>
        <v/>
      </c>
      <c r="C31" s="24">
        <f>IF($A31="","",Premissas!$C35)</f>
        <v/>
      </c>
      <c r="D31" s="39">
        <f>IF($A31="","",SUMIFS(Registros!$E$5:$E$504,Registros!$B$5:$B$504,$A31,Registros!$A$5:$A$504,"&gt;="&amp;Premissas!$B$3,Registros!$A$5:$A$504,"&lt;="&amp;Premissas!$B$4))</f>
        <v/>
      </c>
      <c r="E31" s="39">
        <f>IF($A31="","",SUMIFS(Registros!$F$5:$F$504,Registros!$B$5:$B$504,$A31,Registros!$A$5:$A$504,"&gt;="&amp;Premissas!$B$3,Registros!$A$5:$A$504,"&lt;="&amp;Premissas!$B$4))</f>
        <v/>
      </c>
      <c r="F31" s="39">
        <f>IF(OR($D31="",$E31=""),"",$E31-$D31)</f>
        <v/>
      </c>
      <c r="G31" s="30">
        <f>IF(OR($A31="",$D31=0),"",IFERROR($F31/$D31,""))</f>
        <v/>
      </c>
      <c r="H31" s="39">
        <f>IF($A31="","",IF($C31="Despesa",MAX($E31-$D31,0),IF($C31="Receita",MAX($D31-$E31,0),"")))</f>
        <v/>
      </c>
      <c r="I31" s="24">
        <f>IF($A31="","",IF(AND($D31=0,$E31=0),"Sem movimento",IF(AND($D31=0,$E31&lt;&gt;0),"Sem base orçada",IF($C31="Despesa",IF($E31&gt;$D31*(1+Premissas!$B$5),"Fora da tolerância",IF($E31&lt;$D31*(1-Premissas!$B$5),"Favorável","Dentro da tolerância")),IF($C31="Receita",IF($E31&lt;$D31*(1-Premissas!$B$5),"Fora da tolerância",IF($E31&gt;$D31*(1+Premissas!$B$5),"Favorável","Dentro da tolerância")),"Verificar cadastro")))))</f>
        <v/>
      </c>
    </row>
    <row r="32">
      <c r="A32" s="25">
        <f>IF(Premissas!$A36="","",Premissas!$A36)</f>
        <v/>
      </c>
      <c r="B32" s="13">
        <f>IF($A32="","",Premissas!$B36)</f>
        <v/>
      </c>
      <c r="C32" s="25">
        <f>IF($A32="","",Premissas!$C36)</f>
        <v/>
      </c>
      <c r="D32" s="35">
        <f>IF($A32="","",SUMIFS(Registros!$E$5:$E$504,Registros!$B$5:$B$504,$A32,Registros!$A$5:$A$504,"&gt;="&amp;Premissas!$B$3,Registros!$A$5:$A$504,"&lt;="&amp;Premissas!$B$4))</f>
        <v/>
      </c>
      <c r="E32" s="35">
        <f>IF($A32="","",SUMIFS(Registros!$F$5:$F$504,Registros!$B$5:$B$504,$A32,Registros!$A$5:$A$504,"&gt;="&amp;Premissas!$B$3,Registros!$A$5:$A$504,"&lt;="&amp;Premissas!$B$4))</f>
        <v/>
      </c>
      <c r="F32" s="35">
        <f>IF(OR($D32="",$E32=""),"",$E32-$D32)</f>
        <v/>
      </c>
      <c r="G32" s="14">
        <f>IF(OR($A32="",$D32=0),"",IFERROR($F32/$D32,""))</f>
        <v/>
      </c>
      <c r="H32" s="35">
        <f>IF($A32="","",IF($C32="Despesa",MAX($E32-$D32,0),IF($C32="Receita",MAX($D32-$E32,0),"")))</f>
        <v/>
      </c>
      <c r="I32" s="25">
        <f>IF($A32="","",IF(AND($D32=0,$E32=0),"Sem movimento",IF(AND($D32=0,$E32&lt;&gt;0),"Sem base orçada",IF($C32="Despesa",IF($E32&gt;$D32*(1+Premissas!$B$5),"Fora da tolerância",IF($E32&lt;$D32*(1-Premissas!$B$5),"Favorável","Dentro da tolerância")),IF($C32="Receita",IF($E32&lt;$D32*(1-Premissas!$B$5),"Fora da tolerância",IF($E32&gt;$D32*(1+Premissas!$B$5),"Favorável","Dentro da tolerância")),"Verificar cadastro")))))</f>
        <v/>
      </c>
    </row>
    <row r="33">
      <c r="A33" s="24">
        <f>IF(Premissas!$A37="","",Premissas!$A37)</f>
        <v/>
      </c>
      <c r="B33" s="27">
        <f>IF($A33="","",Premissas!$B37)</f>
        <v/>
      </c>
      <c r="C33" s="24">
        <f>IF($A33="","",Premissas!$C37)</f>
        <v/>
      </c>
      <c r="D33" s="39">
        <f>IF($A33="","",SUMIFS(Registros!$E$5:$E$504,Registros!$B$5:$B$504,$A33,Registros!$A$5:$A$504,"&gt;="&amp;Premissas!$B$3,Registros!$A$5:$A$504,"&lt;="&amp;Premissas!$B$4))</f>
        <v/>
      </c>
      <c r="E33" s="39">
        <f>IF($A33="","",SUMIFS(Registros!$F$5:$F$504,Registros!$B$5:$B$504,$A33,Registros!$A$5:$A$504,"&gt;="&amp;Premissas!$B$3,Registros!$A$5:$A$504,"&lt;="&amp;Premissas!$B$4))</f>
        <v/>
      </c>
      <c r="F33" s="39">
        <f>IF(OR($D33="",$E33=""),"",$E33-$D33)</f>
        <v/>
      </c>
      <c r="G33" s="30">
        <f>IF(OR($A33="",$D33=0),"",IFERROR($F33/$D33,""))</f>
        <v/>
      </c>
      <c r="H33" s="39">
        <f>IF($A33="","",IF($C33="Despesa",MAX($E33-$D33,0),IF($C33="Receita",MAX($D33-$E33,0),"")))</f>
        <v/>
      </c>
      <c r="I33" s="24">
        <f>IF($A33="","",IF(AND($D33=0,$E33=0),"Sem movimento",IF(AND($D33=0,$E33&lt;&gt;0),"Sem base orçada",IF($C33="Despesa",IF($E33&gt;$D33*(1+Premissas!$B$5),"Fora da tolerância",IF($E33&lt;$D33*(1-Premissas!$B$5),"Favorável","Dentro da tolerância")),IF($C33="Receita",IF($E33&lt;$D33*(1-Premissas!$B$5),"Fora da tolerância",IF($E33&gt;$D33*(1+Premissas!$B$5),"Favorável","Dentro da tolerância")),"Verificar cadastro")))))</f>
        <v/>
      </c>
    </row>
    <row r="34">
      <c r="A34" s="25">
        <f>IF(Premissas!$A38="","",Premissas!$A38)</f>
        <v/>
      </c>
      <c r="B34" s="13">
        <f>IF($A34="","",Premissas!$B38)</f>
        <v/>
      </c>
      <c r="C34" s="25">
        <f>IF($A34="","",Premissas!$C38)</f>
        <v/>
      </c>
      <c r="D34" s="35">
        <f>IF($A34="","",SUMIFS(Registros!$E$5:$E$504,Registros!$B$5:$B$504,$A34,Registros!$A$5:$A$504,"&gt;="&amp;Premissas!$B$3,Registros!$A$5:$A$504,"&lt;="&amp;Premissas!$B$4))</f>
        <v/>
      </c>
      <c r="E34" s="35">
        <f>IF($A34="","",SUMIFS(Registros!$F$5:$F$504,Registros!$B$5:$B$504,$A34,Registros!$A$5:$A$504,"&gt;="&amp;Premissas!$B$3,Registros!$A$5:$A$504,"&lt;="&amp;Premissas!$B$4))</f>
        <v/>
      </c>
      <c r="F34" s="35">
        <f>IF(OR($D34="",$E34=""),"",$E34-$D34)</f>
        <v/>
      </c>
      <c r="G34" s="14">
        <f>IF(OR($A34="",$D34=0),"",IFERROR($F34/$D34,""))</f>
        <v/>
      </c>
      <c r="H34" s="35">
        <f>IF($A34="","",IF($C34="Despesa",MAX($E34-$D34,0),IF($C34="Receita",MAX($D34-$E34,0),"")))</f>
        <v/>
      </c>
      <c r="I34" s="25">
        <f>IF($A34="","",IF(AND($D34=0,$E34=0),"Sem movimento",IF(AND($D34=0,$E34&lt;&gt;0),"Sem base orçada",IF($C34="Despesa",IF($E34&gt;$D34*(1+Premissas!$B$5),"Fora da tolerância",IF($E34&lt;$D34*(1-Premissas!$B$5),"Favorável","Dentro da tolerância")),IF($C34="Receita",IF($E34&lt;$D34*(1-Premissas!$B$5),"Fora da tolerância",IF($E34&gt;$D34*(1+Premissas!$B$5),"Favorável","Dentro da tolerância")),"Verificar cadastro")))))</f>
        <v/>
      </c>
    </row>
    <row r="35">
      <c r="A35" s="24">
        <f>IF(Premissas!$A39="","",Premissas!$A39)</f>
        <v/>
      </c>
      <c r="B35" s="27">
        <f>IF($A35="","",Premissas!$B39)</f>
        <v/>
      </c>
      <c r="C35" s="24">
        <f>IF($A35="","",Premissas!$C39)</f>
        <v/>
      </c>
      <c r="D35" s="39">
        <f>IF($A35="","",SUMIFS(Registros!$E$5:$E$504,Registros!$B$5:$B$504,$A35,Registros!$A$5:$A$504,"&gt;="&amp;Premissas!$B$3,Registros!$A$5:$A$504,"&lt;="&amp;Premissas!$B$4))</f>
        <v/>
      </c>
      <c r="E35" s="39">
        <f>IF($A35="","",SUMIFS(Registros!$F$5:$F$504,Registros!$B$5:$B$504,$A35,Registros!$A$5:$A$504,"&gt;="&amp;Premissas!$B$3,Registros!$A$5:$A$504,"&lt;="&amp;Premissas!$B$4))</f>
        <v/>
      </c>
      <c r="F35" s="39">
        <f>IF(OR($D35="",$E35=""),"",$E35-$D35)</f>
        <v/>
      </c>
      <c r="G35" s="30">
        <f>IF(OR($A35="",$D35=0),"",IFERROR($F35/$D35,""))</f>
        <v/>
      </c>
      <c r="H35" s="39">
        <f>IF($A35="","",IF($C35="Despesa",MAX($E35-$D35,0),IF($C35="Receita",MAX($D35-$E35,0),"")))</f>
        <v/>
      </c>
      <c r="I35" s="24">
        <f>IF($A35="","",IF(AND($D35=0,$E35=0),"Sem movimento",IF(AND($D35=0,$E35&lt;&gt;0),"Sem base orçada",IF($C35="Despesa",IF($E35&gt;$D35*(1+Premissas!$B$5),"Fora da tolerância",IF($E35&lt;$D35*(1-Premissas!$B$5),"Favorável","Dentro da tolerância")),IF($C35="Receita",IF($E35&lt;$D35*(1-Premissas!$B$5),"Fora da tolerância",IF($E35&gt;$D35*(1+Premissas!$B$5),"Favorável","Dentro da tolerância")),"Verificar cadastro")))))</f>
        <v/>
      </c>
    </row>
    <row r="36">
      <c r="A36" s="25">
        <f>IF(Premissas!$A40="","",Premissas!$A40)</f>
        <v/>
      </c>
      <c r="B36" s="13">
        <f>IF($A36="","",Premissas!$B40)</f>
        <v/>
      </c>
      <c r="C36" s="25">
        <f>IF($A36="","",Premissas!$C40)</f>
        <v/>
      </c>
      <c r="D36" s="35">
        <f>IF($A36="","",SUMIFS(Registros!$E$5:$E$504,Registros!$B$5:$B$504,$A36,Registros!$A$5:$A$504,"&gt;="&amp;Premissas!$B$3,Registros!$A$5:$A$504,"&lt;="&amp;Premissas!$B$4))</f>
        <v/>
      </c>
      <c r="E36" s="35">
        <f>IF($A36="","",SUMIFS(Registros!$F$5:$F$504,Registros!$B$5:$B$504,$A36,Registros!$A$5:$A$504,"&gt;="&amp;Premissas!$B$3,Registros!$A$5:$A$504,"&lt;="&amp;Premissas!$B$4))</f>
        <v/>
      </c>
      <c r="F36" s="35">
        <f>IF(OR($D36="",$E36=""),"",$E36-$D36)</f>
        <v/>
      </c>
      <c r="G36" s="14">
        <f>IF(OR($A36="",$D36=0),"",IFERROR($F36/$D36,""))</f>
        <v/>
      </c>
      <c r="H36" s="35">
        <f>IF($A36="","",IF($C36="Despesa",MAX($E36-$D36,0),IF($C36="Receita",MAX($D36-$E36,0),"")))</f>
        <v/>
      </c>
      <c r="I36" s="25">
        <f>IF($A36="","",IF(AND($D36=0,$E36=0),"Sem movimento",IF(AND($D36=0,$E36&lt;&gt;0),"Sem base orçada",IF($C36="Despesa",IF($E36&gt;$D36*(1+Premissas!$B$5),"Fora da tolerância",IF($E36&lt;$D36*(1-Premissas!$B$5),"Favorável","Dentro da tolerância")),IF($C36="Receita",IF($E36&lt;$D36*(1-Premissas!$B$5),"Fora da tolerância",IF($E36&gt;$D36*(1+Premissas!$B$5),"Favorável","Dentro da tolerância")),"Verificar cadastro")))))</f>
        <v/>
      </c>
    </row>
    <row r="37">
      <c r="A37" s="24">
        <f>IF(Premissas!$A41="","",Premissas!$A41)</f>
        <v/>
      </c>
      <c r="B37" s="27">
        <f>IF($A37="","",Premissas!$B41)</f>
        <v/>
      </c>
      <c r="C37" s="24">
        <f>IF($A37="","",Premissas!$C41)</f>
        <v/>
      </c>
      <c r="D37" s="39">
        <f>IF($A37="","",SUMIFS(Registros!$E$5:$E$504,Registros!$B$5:$B$504,$A37,Registros!$A$5:$A$504,"&gt;="&amp;Premissas!$B$3,Registros!$A$5:$A$504,"&lt;="&amp;Premissas!$B$4))</f>
        <v/>
      </c>
      <c r="E37" s="39">
        <f>IF($A37="","",SUMIFS(Registros!$F$5:$F$504,Registros!$B$5:$B$504,$A37,Registros!$A$5:$A$504,"&gt;="&amp;Premissas!$B$3,Registros!$A$5:$A$504,"&lt;="&amp;Premissas!$B$4))</f>
        <v/>
      </c>
      <c r="F37" s="39">
        <f>IF(OR($D37="",$E37=""),"",$E37-$D37)</f>
        <v/>
      </c>
      <c r="G37" s="30">
        <f>IF(OR($A37="",$D37=0),"",IFERROR($F37/$D37,""))</f>
        <v/>
      </c>
      <c r="H37" s="39">
        <f>IF($A37="","",IF($C37="Despesa",MAX($E37-$D37,0),IF($C37="Receita",MAX($D37-$E37,0),"")))</f>
        <v/>
      </c>
      <c r="I37" s="24">
        <f>IF($A37="","",IF(AND($D37=0,$E37=0),"Sem movimento",IF(AND($D37=0,$E37&lt;&gt;0),"Sem base orçada",IF($C37="Despesa",IF($E37&gt;$D37*(1+Premissas!$B$5),"Fora da tolerância",IF($E37&lt;$D37*(1-Premissas!$B$5),"Favorável","Dentro da tolerância")),IF($C37="Receita",IF($E37&lt;$D37*(1-Premissas!$B$5),"Fora da tolerância",IF($E37&gt;$D37*(1+Premissas!$B$5),"Favorável","Dentro da tolerância")),"Verificar cadastro")))))</f>
        <v/>
      </c>
    </row>
    <row r="38">
      <c r="A38" s="25">
        <f>IF(Premissas!$A42="","",Premissas!$A42)</f>
        <v/>
      </c>
      <c r="B38" s="13">
        <f>IF($A38="","",Premissas!$B42)</f>
        <v/>
      </c>
      <c r="C38" s="25">
        <f>IF($A38="","",Premissas!$C42)</f>
        <v/>
      </c>
      <c r="D38" s="35">
        <f>IF($A38="","",SUMIFS(Registros!$E$5:$E$504,Registros!$B$5:$B$504,$A38,Registros!$A$5:$A$504,"&gt;="&amp;Premissas!$B$3,Registros!$A$5:$A$504,"&lt;="&amp;Premissas!$B$4))</f>
        <v/>
      </c>
      <c r="E38" s="35">
        <f>IF($A38="","",SUMIFS(Registros!$F$5:$F$504,Registros!$B$5:$B$504,$A38,Registros!$A$5:$A$504,"&gt;="&amp;Premissas!$B$3,Registros!$A$5:$A$504,"&lt;="&amp;Premissas!$B$4))</f>
        <v/>
      </c>
      <c r="F38" s="35">
        <f>IF(OR($D38="",$E38=""),"",$E38-$D38)</f>
        <v/>
      </c>
      <c r="G38" s="14">
        <f>IF(OR($A38="",$D38=0),"",IFERROR($F38/$D38,""))</f>
        <v/>
      </c>
      <c r="H38" s="35">
        <f>IF($A38="","",IF($C38="Despesa",MAX($E38-$D38,0),IF($C38="Receita",MAX($D38-$E38,0),"")))</f>
        <v/>
      </c>
      <c r="I38" s="25">
        <f>IF($A38="","",IF(AND($D38=0,$E38=0),"Sem movimento",IF(AND($D38=0,$E38&lt;&gt;0),"Sem base orçada",IF($C38="Despesa",IF($E38&gt;$D38*(1+Premissas!$B$5),"Fora da tolerância",IF($E38&lt;$D38*(1-Premissas!$B$5),"Favorável","Dentro da tolerância")),IF($C38="Receita",IF($E38&lt;$D38*(1-Premissas!$B$5),"Fora da tolerância",IF($E38&gt;$D38*(1+Premissas!$B$5),"Favorável","Dentro da tolerância")),"Verificar cadastro")))))</f>
        <v/>
      </c>
    </row>
    <row r="39">
      <c r="A39" s="24">
        <f>IF(Premissas!$A43="","",Premissas!$A43)</f>
        <v/>
      </c>
      <c r="B39" s="27">
        <f>IF($A39="","",Premissas!$B43)</f>
        <v/>
      </c>
      <c r="C39" s="24">
        <f>IF($A39="","",Premissas!$C43)</f>
        <v/>
      </c>
      <c r="D39" s="39">
        <f>IF($A39="","",SUMIFS(Registros!$E$5:$E$504,Registros!$B$5:$B$504,$A39,Registros!$A$5:$A$504,"&gt;="&amp;Premissas!$B$3,Registros!$A$5:$A$504,"&lt;="&amp;Premissas!$B$4))</f>
        <v/>
      </c>
      <c r="E39" s="39">
        <f>IF($A39="","",SUMIFS(Registros!$F$5:$F$504,Registros!$B$5:$B$504,$A39,Registros!$A$5:$A$504,"&gt;="&amp;Premissas!$B$3,Registros!$A$5:$A$504,"&lt;="&amp;Premissas!$B$4))</f>
        <v/>
      </c>
      <c r="F39" s="39">
        <f>IF(OR($D39="",$E39=""),"",$E39-$D39)</f>
        <v/>
      </c>
      <c r="G39" s="30">
        <f>IF(OR($A39="",$D39=0),"",IFERROR($F39/$D39,""))</f>
        <v/>
      </c>
      <c r="H39" s="39">
        <f>IF($A39="","",IF($C39="Despesa",MAX($E39-$D39,0),IF($C39="Receita",MAX($D39-$E39,0),"")))</f>
        <v/>
      </c>
      <c r="I39" s="24">
        <f>IF($A39="","",IF(AND($D39=0,$E39=0),"Sem movimento",IF(AND($D39=0,$E39&lt;&gt;0),"Sem base orçada",IF($C39="Despesa",IF($E39&gt;$D39*(1+Premissas!$B$5),"Fora da tolerância",IF($E39&lt;$D39*(1-Premissas!$B$5),"Favorável","Dentro da tolerância")),IF($C39="Receita",IF($E39&lt;$D39*(1-Premissas!$B$5),"Fora da tolerância",IF($E39&gt;$D39*(1+Premissas!$B$5),"Favorável","Dentro da tolerância")),"Verificar cadastro")))))</f>
        <v/>
      </c>
    </row>
    <row r="40">
      <c r="A40" s="25">
        <f>IF(Premissas!$A44="","",Premissas!$A44)</f>
        <v/>
      </c>
      <c r="B40" s="13">
        <f>IF($A40="","",Premissas!$B44)</f>
        <v/>
      </c>
      <c r="C40" s="25">
        <f>IF($A40="","",Premissas!$C44)</f>
        <v/>
      </c>
      <c r="D40" s="35">
        <f>IF($A40="","",SUMIFS(Registros!$E$5:$E$504,Registros!$B$5:$B$504,$A40,Registros!$A$5:$A$504,"&gt;="&amp;Premissas!$B$3,Registros!$A$5:$A$504,"&lt;="&amp;Premissas!$B$4))</f>
        <v/>
      </c>
      <c r="E40" s="35">
        <f>IF($A40="","",SUMIFS(Registros!$F$5:$F$504,Registros!$B$5:$B$504,$A40,Registros!$A$5:$A$504,"&gt;="&amp;Premissas!$B$3,Registros!$A$5:$A$504,"&lt;="&amp;Premissas!$B$4))</f>
        <v/>
      </c>
      <c r="F40" s="35">
        <f>IF(OR($D40="",$E40=""),"",$E40-$D40)</f>
        <v/>
      </c>
      <c r="G40" s="14">
        <f>IF(OR($A40="",$D40=0),"",IFERROR($F40/$D40,""))</f>
        <v/>
      </c>
      <c r="H40" s="35">
        <f>IF($A40="","",IF($C40="Despesa",MAX($E40-$D40,0),IF($C40="Receita",MAX($D40-$E40,0),"")))</f>
        <v/>
      </c>
      <c r="I40" s="25">
        <f>IF($A40="","",IF(AND($D40=0,$E40=0),"Sem movimento",IF(AND($D40=0,$E40&lt;&gt;0),"Sem base orçada",IF($C40="Despesa",IF($E40&gt;$D40*(1+Premissas!$B$5),"Fora da tolerância",IF($E40&lt;$D40*(1-Premissas!$B$5),"Favorável","Dentro da tolerância")),IF($C40="Receita",IF($E40&lt;$D40*(1-Premissas!$B$5),"Fora da tolerância",IF($E40&gt;$D40*(1+Premissas!$B$5),"Favorável","Dentro da tolerância")),"Verificar cadastro")))))</f>
        <v/>
      </c>
    </row>
    <row r="41">
      <c r="A41" s="24">
        <f>IF(Premissas!$A45="","",Premissas!$A45)</f>
        <v/>
      </c>
      <c r="B41" s="27">
        <f>IF($A41="","",Premissas!$B45)</f>
        <v/>
      </c>
      <c r="C41" s="24">
        <f>IF($A41="","",Premissas!$C45)</f>
        <v/>
      </c>
      <c r="D41" s="39">
        <f>IF($A41="","",SUMIFS(Registros!$E$5:$E$504,Registros!$B$5:$B$504,$A41,Registros!$A$5:$A$504,"&gt;="&amp;Premissas!$B$3,Registros!$A$5:$A$504,"&lt;="&amp;Premissas!$B$4))</f>
        <v/>
      </c>
      <c r="E41" s="39">
        <f>IF($A41="","",SUMIFS(Registros!$F$5:$F$504,Registros!$B$5:$B$504,$A41,Registros!$A$5:$A$504,"&gt;="&amp;Premissas!$B$3,Registros!$A$5:$A$504,"&lt;="&amp;Premissas!$B$4))</f>
        <v/>
      </c>
      <c r="F41" s="39">
        <f>IF(OR($D41="",$E41=""),"",$E41-$D41)</f>
        <v/>
      </c>
      <c r="G41" s="30">
        <f>IF(OR($A41="",$D41=0),"",IFERROR($F41/$D41,""))</f>
        <v/>
      </c>
      <c r="H41" s="39">
        <f>IF($A41="","",IF($C41="Despesa",MAX($E41-$D41,0),IF($C41="Receita",MAX($D41-$E41,0),"")))</f>
        <v/>
      </c>
      <c r="I41" s="24">
        <f>IF($A41="","",IF(AND($D41=0,$E41=0),"Sem movimento",IF(AND($D41=0,$E41&lt;&gt;0),"Sem base orçada",IF($C41="Despesa",IF($E41&gt;$D41*(1+Premissas!$B$5),"Fora da tolerância",IF($E41&lt;$D41*(1-Premissas!$B$5),"Favorável","Dentro da tolerância")),IF($C41="Receita",IF($E41&lt;$D41*(1-Premissas!$B$5),"Fora da tolerância",IF($E41&gt;$D41*(1+Premissas!$B$5),"Favorável","Dentro da tolerância")),"Verificar cadastro")))))</f>
        <v/>
      </c>
    </row>
    <row r="42">
      <c r="A42" s="25">
        <f>IF(Premissas!$A46="","",Premissas!$A46)</f>
        <v/>
      </c>
      <c r="B42" s="13">
        <f>IF($A42="","",Premissas!$B46)</f>
        <v/>
      </c>
      <c r="C42" s="25">
        <f>IF($A42="","",Premissas!$C46)</f>
        <v/>
      </c>
      <c r="D42" s="35">
        <f>IF($A42="","",SUMIFS(Registros!$E$5:$E$504,Registros!$B$5:$B$504,$A42,Registros!$A$5:$A$504,"&gt;="&amp;Premissas!$B$3,Registros!$A$5:$A$504,"&lt;="&amp;Premissas!$B$4))</f>
        <v/>
      </c>
      <c r="E42" s="35">
        <f>IF($A42="","",SUMIFS(Registros!$F$5:$F$504,Registros!$B$5:$B$504,$A42,Registros!$A$5:$A$504,"&gt;="&amp;Premissas!$B$3,Registros!$A$5:$A$504,"&lt;="&amp;Premissas!$B$4))</f>
        <v/>
      </c>
      <c r="F42" s="35">
        <f>IF(OR($D42="",$E42=""),"",$E42-$D42)</f>
        <v/>
      </c>
      <c r="G42" s="14">
        <f>IF(OR($A42="",$D42=0),"",IFERROR($F42/$D42,""))</f>
        <v/>
      </c>
      <c r="H42" s="35">
        <f>IF($A42="","",IF($C42="Despesa",MAX($E42-$D42,0),IF($C42="Receita",MAX($D42-$E42,0),"")))</f>
        <v/>
      </c>
      <c r="I42" s="25">
        <f>IF($A42="","",IF(AND($D42=0,$E42=0),"Sem movimento",IF(AND($D42=0,$E42&lt;&gt;0),"Sem base orçada",IF($C42="Despesa",IF($E42&gt;$D42*(1+Premissas!$B$5),"Fora da tolerância",IF($E42&lt;$D42*(1-Premissas!$B$5),"Favorável","Dentro da tolerância")),IF($C42="Receita",IF($E42&lt;$D42*(1-Premissas!$B$5),"Fora da tolerância",IF($E42&gt;$D42*(1+Premissas!$B$5),"Favorável","Dentro da tolerância")),"Verificar cadastro")))))</f>
        <v/>
      </c>
    </row>
    <row r="43">
      <c r="A43" s="24">
        <f>IF(Premissas!$A47="","",Premissas!$A47)</f>
        <v/>
      </c>
      <c r="B43" s="27">
        <f>IF($A43="","",Premissas!$B47)</f>
        <v/>
      </c>
      <c r="C43" s="24">
        <f>IF($A43="","",Premissas!$C47)</f>
        <v/>
      </c>
      <c r="D43" s="39">
        <f>IF($A43="","",SUMIFS(Registros!$E$5:$E$504,Registros!$B$5:$B$504,$A43,Registros!$A$5:$A$504,"&gt;="&amp;Premissas!$B$3,Registros!$A$5:$A$504,"&lt;="&amp;Premissas!$B$4))</f>
        <v/>
      </c>
      <c r="E43" s="39">
        <f>IF($A43="","",SUMIFS(Registros!$F$5:$F$504,Registros!$B$5:$B$504,$A43,Registros!$A$5:$A$504,"&gt;="&amp;Premissas!$B$3,Registros!$A$5:$A$504,"&lt;="&amp;Premissas!$B$4))</f>
        <v/>
      </c>
      <c r="F43" s="39">
        <f>IF(OR($D43="",$E43=""),"",$E43-$D43)</f>
        <v/>
      </c>
      <c r="G43" s="30">
        <f>IF(OR($A43="",$D43=0),"",IFERROR($F43/$D43,""))</f>
        <v/>
      </c>
      <c r="H43" s="39">
        <f>IF($A43="","",IF($C43="Despesa",MAX($E43-$D43,0),IF($C43="Receita",MAX($D43-$E43,0),"")))</f>
        <v/>
      </c>
      <c r="I43" s="24">
        <f>IF($A43="","",IF(AND($D43=0,$E43=0),"Sem movimento",IF(AND($D43=0,$E43&lt;&gt;0),"Sem base orçada",IF($C43="Despesa",IF($E43&gt;$D43*(1+Premissas!$B$5),"Fora da tolerância",IF($E43&lt;$D43*(1-Premissas!$B$5),"Favorável","Dentro da tolerância")),IF($C43="Receita",IF($E43&lt;$D43*(1-Premissas!$B$5),"Fora da tolerância",IF($E43&gt;$D43*(1+Premissas!$B$5),"Favorável","Dentro da tolerância")),"Verificar cadastro")))))</f>
        <v/>
      </c>
    </row>
    <row r="44">
      <c r="A44" s="25">
        <f>IF(Premissas!$A48="","",Premissas!$A48)</f>
        <v/>
      </c>
      <c r="B44" s="13">
        <f>IF($A44="","",Premissas!$B48)</f>
        <v/>
      </c>
      <c r="C44" s="25">
        <f>IF($A44="","",Premissas!$C48)</f>
        <v/>
      </c>
      <c r="D44" s="35">
        <f>IF($A44="","",SUMIFS(Registros!$E$5:$E$504,Registros!$B$5:$B$504,$A44,Registros!$A$5:$A$504,"&gt;="&amp;Premissas!$B$3,Registros!$A$5:$A$504,"&lt;="&amp;Premissas!$B$4))</f>
        <v/>
      </c>
      <c r="E44" s="35">
        <f>IF($A44="","",SUMIFS(Registros!$F$5:$F$504,Registros!$B$5:$B$504,$A44,Registros!$A$5:$A$504,"&gt;="&amp;Premissas!$B$3,Registros!$A$5:$A$504,"&lt;="&amp;Premissas!$B$4))</f>
        <v/>
      </c>
      <c r="F44" s="35">
        <f>IF(OR($D44="",$E44=""),"",$E44-$D44)</f>
        <v/>
      </c>
      <c r="G44" s="14">
        <f>IF(OR($A44="",$D44=0),"",IFERROR($F44/$D44,""))</f>
        <v/>
      </c>
      <c r="H44" s="35">
        <f>IF($A44="","",IF($C44="Despesa",MAX($E44-$D44,0),IF($C44="Receita",MAX($D44-$E44,0),"")))</f>
        <v/>
      </c>
      <c r="I44" s="25">
        <f>IF($A44="","",IF(AND($D44=0,$E44=0),"Sem movimento",IF(AND($D44=0,$E44&lt;&gt;0),"Sem base orçada",IF($C44="Despesa",IF($E44&gt;$D44*(1+Premissas!$B$5),"Fora da tolerância",IF($E44&lt;$D44*(1-Premissas!$B$5),"Favorável","Dentro da tolerância")),IF($C44="Receita",IF($E44&lt;$D44*(1-Premissas!$B$5),"Fora da tolerância",IF($E44&gt;$D44*(1+Premissas!$B$5),"Favorável","Dentro da tolerância")),"Verificar cadastro")))))</f>
        <v/>
      </c>
    </row>
    <row r="45">
      <c r="A45" s="24">
        <f>IF(Premissas!$A49="","",Premissas!$A49)</f>
        <v/>
      </c>
      <c r="B45" s="27">
        <f>IF($A45="","",Premissas!$B49)</f>
        <v/>
      </c>
      <c r="C45" s="24">
        <f>IF($A45="","",Premissas!$C49)</f>
        <v/>
      </c>
      <c r="D45" s="39">
        <f>IF($A45="","",SUMIFS(Registros!$E$5:$E$504,Registros!$B$5:$B$504,$A45,Registros!$A$5:$A$504,"&gt;="&amp;Premissas!$B$3,Registros!$A$5:$A$504,"&lt;="&amp;Premissas!$B$4))</f>
        <v/>
      </c>
      <c r="E45" s="39">
        <f>IF($A45="","",SUMIFS(Registros!$F$5:$F$504,Registros!$B$5:$B$504,$A45,Registros!$A$5:$A$504,"&gt;="&amp;Premissas!$B$3,Registros!$A$5:$A$504,"&lt;="&amp;Premissas!$B$4))</f>
        <v/>
      </c>
      <c r="F45" s="39">
        <f>IF(OR($D45="",$E45=""),"",$E45-$D45)</f>
        <v/>
      </c>
      <c r="G45" s="30">
        <f>IF(OR($A45="",$D45=0),"",IFERROR($F45/$D45,""))</f>
        <v/>
      </c>
      <c r="H45" s="39">
        <f>IF($A45="","",IF($C45="Despesa",MAX($E45-$D45,0),IF($C45="Receita",MAX($D45-$E45,0),"")))</f>
        <v/>
      </c>
      <c r="I45" s="24">
        <f>IF($A45="","",IF(AND($D45=0,$E45=0),"Sem movimento",IF(AND($D45=0,$E45&lt;&gt;0),"Sem base orçada",IF($C45="Despesa",IF($E45&gt;$D45*(1+Premissas!$B$5),"Fora da tolerância",IF($E45&lt;$D45*(1-Premissas!$B$5),"Favorável","Dentro da tolerância")),IF($C45="Receita",IF($E45&lt;$D45*(1-Premissas!$B$5),"Fora da tolerância",IF($E45&gt;$D45*(1+Premissas!$B$5),"Favorável","Dentro da tolerância")),"Verificar cadastro")))))</f>
        <v/>
      </c>
    </row>
    <row r="46">
      <c r="A46" s="25">
        <f>IF(Premissas!$A50="","",Premissas!$A50)</f>
        <v/>
      </c>
      <c r="B46" s="13">
        <f>IF($A46="","",Premissas!$B50)</f>
        <v/>
      </c>
      <c r="C46" s="25">
        <f>IF($A46="","",Premissas!$C50)</f>
        <v/>
      </c>
      <c r="D46" s="35">
        <f>IF($A46="","",SUMIFS(Registros!$E$5:$E$504,Registros!$B$5:$B$504,$A46,Registros!$A$5:$A$504,"&gt;="&amp;Premissas!$B$3,Registros!$A$5:$A$504,"&lt;="&amp;Premissas!$B$4))</f>
        <v/>
      </c>
      <c r="E46" s="35">
        <f>IF($A46="","",SUMIFS(Registros!$F$5:$F$504,Registros!$B$5:$B$504,$A46,Registros!$A$5:$A$504,"&gt;="&amp;Premissas!$B$3,Registros!$A$5:$A$504,"&lt;="&amp;Premissas!$B$4))</f>
        <v/>
      </c>
      <c r="F46" s="35">
        <f>IF(OR($D46="",$E46=""),"",$E46-$D46)</f>
        <v/>
      </c>
      <c r="G46" s="14">
        <f>IF(OR($A46="",$D46=0),"",IFERROR($F46/$D46,""))</f>
        <v/>
      </c>
      <c r="H46" s="35">
        <f>IF($A46="","",IF($C46="Despesa",MAX($E46-$D46,0),IF($C46="Receita",MAX($D46-$E46,0),"")))</f>
        <v/>
      </c>
      <c r="I46" s="25">
        <f>IF($A46="","",IF(AND($D46=0,$E46=0),"Sem movimento",IF(AND($D46=0,$E46&lt;&gt;0),"Sem base orçada",IF($C46="Despesa",IF($E46&gt;$D46*(1+Premissas!$B$5),"Fora da tolerância",IF($E46&lt;$D46*(1-Premissas!$B$5),"Favorável","Dentro da tolerância")),IF($C46="Receita",IF($E46&lt;$D46*(1-Premissas!$B$5),"Fora da tolerância",IF($E46&gt;$D46*(1+Premissas!$B$5),"Favorável","Dentro da tolerância")),"Verificar cadastro")))))</f>
        <v/>
      </c>
    </row>
    <row r="47">
      <c r="A47" s="24">
        <f>IF(Premissas!$A51="","",Premissas!$A51)</f>
        <v/>
      </c>
      <c r="B47" s="27">
        <f>IF($A47="","",Premissas!$B51)</f>
        <v/>
      </c>
      <c r="C47" s="24">
        <f>IF($A47="","",Premissas!$C51)</f>
        <v/>
      </c>
      <c r="D47" s="39">
        <f>IF($A47="","",SUMIFS(Registros!$E$5:$E$504,Registros!$B$5:$B$504,$A47,Registros!$A$5:$A$504,"&gt;="&amp;Premissas!$B$3,Registros!$A$5:$A$504,"&lt;="&amp;Premissas!$B$4))</f>
        <v/>
      </c>
      <c r="E47" s="39">
        <f>IF($A47="","",SUMIFS(Registros!$F$5:$F$504,Registros!$B$5:$B$504,$A47,Registros!$A$5:$A$504,"&gt;="&amp;Premissas!$B$3,Registros!$A$5:$A$504,"&lt;="&amp;Premissas!$B$4))</f>
        <v/>
      </c>
      <c r="F47" s="39">
        <f>IF(OR($D47="",$E47=""),"",$E47-$D47)</f>
        <v/>
      </c>
      <c r="G47" s="30">
        <f>IF(OR($A47="",$D47=0),"",IFERROR($F47/$D47,""))</f>
        <v/>
      </c>
      <c r="H47" s="39">
        <f>IF($A47="","",IF($C47="Despesa",MAX($E47-$D47,0),IF($C47="Receita",MAX($D47-$E47,0),"")))</f>
        <v/>
      </c>
      <c r="I47" s="24">
        <f>IF($A47="","",IF(AND($D47=0,$E47=0),"Sem movimento",IF(AND($D47=0,$E47&lt;&gt;0),"Sem base orçada",IF($C47="Despesa",IF($E47&gt;$D47*(1+Premissas!$B$5),"Fora da tolerância",IF($E47&lt;$D47*(1-Premissas!$B$5),"Favorável","Dentro da tolerância")),IF($C47="Receita",IF($E47&lt;$D47*(1-Premissas!$B$5),"Fora da tolerância",IF($E47&gt;$D47*(1+Premissas!$B$5),"Favorável","Dentro da tolerância")),"Verificar cadastro")))))</f>
        <v/>
      </c>
    </row>
    <row r="48">
      <c r="A48" s="25">
        <f>IF(Premissas!$A52="","",Premissas!$A52)</f>
        <v/>
      </c>
      <c r="B48" s="13">
        <f>IF($A48="","",Premissas!$B52)</f>
        <v/>
      </c>
      <c r="C48" s="25">
        <f>IF($A48="","",Premissas!$C52)</f>
        <v/>
      </c>
      <c r="D48" s="35">
        <f>IF($A48="","",SUMIFS(Registros!$E$5:$E$504,Registros!$B$5:$B$504,$A48,Registros!$A$5:$A$504,"&gt;="&amp;Premissas!$B$3,Registros!$A$5:$A$504,"&lt;="&amp;Premissas!$B$4))</f>
        <v/>
      </c>
      <c r="E48" s="35">
        <f>IF($A48="","",SUMIFS(Registros!$F$5:$F$504,Registros!$B$5:$B$504,$A48,Registros!$A$5:$A$504,"&gt;="&amp;Premissas!$B$3,Registros!$A$5:$A$504,"&lt;="&amp;Premissas!$B$4))</f>
        <v/>
      </c>
      <c r="F48" s="35">
        <f>IF(OR($D48="",$E48=""),"",$E48-$D48)</f>
        <v/>
      </c>
      <c r="G48" s="14">
        <f>IF(OR($A48="",$D48=0),"",IFERROR($F48/$D48,""))</f>
        <v/>
      </c>
      <c r="H48" s="35">
        <f>IF($A48="","",IF($C48="Despesa",MAX($E48-$D48,0),IF($C48="Receita",MAX($D48-$E48,0),"")))</f>
        <v/>
      </c>
      <c r="I48" s="25">
        <f>IF($A48="","",IF(AND($D48=0,$E48=0),"Sem movimento",IF(AND($D48=0,$E48&lt;&gt;0),"Sem base orçada",IF($C48="Despesa",IF($E48&gt;$D48*(1+Premissas!$B$5),"Fora da tolerância",IF($E48&lt;$D48*(1-Premissas!$B$5),"Favorável","Dentro da tolerância")),IF($C48="Receita",IF($E48&lt;$D48*(1-Premissas!$B$5),"Fora da tolerância",IF($E48&gt;$D48*(1+Premissas!$B$5),"Favorável","Dentro da tolerância")),"Verificar cadastro")))))</f>
        <v/>
      </c>
    </row>
    <row r="49">
      <c r="A49" s="24">
        <f>IF(Premissas!$A53="","",Premissas!$A53)</f>
        <v/>
      </c>
      <c r="B49" s="27">
        <f>IF($A49="","",Premissas!$B53)</f>
        <v/>
      </c>
      <c r="C49" s="24">
        <f>IF($A49="","",Premissas!$C53)</f>
        <v/>
      </c>
      <c r="D49" s="39">
        <f>IF($A49="","",SUMIFS(Registros!$E$5:$E$504,Registros!$B$5:$B$504,$A49,Registros!$A$5:$A$504,"&gt;="&amp;Premissas!$B$3,Registros!$A$5:$A$504,"&lt;="&amp;Premissas!$B$4))</f>
        <v/>
      </c>
      <c r="E49" s="39">
        <f>IF($A49="","",SUMIFS(Registros!$F$5:$F$504,Registros!$B$5:$B$504,$A49,Registros!$A$5:$A$504,"&gt;="&amp;Premissas!$B$3,Registros!$A$5:$A$504,"&lt;="&amp;Premissas!$B$4))</f>
        <v/>
      </c>
      <c r="F49" s="39">
        <f>IF(OR($D49="",$E49=""),"",$E49-$D49)</f>
        <v/>
      </c>
      <c r="G49" s="30">
        <f>IF(OR($A49="",$D49=0),"",IFERROR($F49/$D49,""))</f>
        <v/>
      </c>
      <c r="H49" s="39">
        <f>IF($A49="","",IF($C49="Despesa",MAX($E49-$D49,0),IF($C49="Receita",MAX($D49-$E49,0),"")))</f>
        <v/>
      </c>
      <c r="I49" s="24">
        <f>IF($A49="","",IF(AND($D49=0,$E49=0),"Sem movimento",IF(AND($D49=0,$E49&lt;&gt;0),"Sem base orçada",IF($C49="Despesa",IF($E49&gt;$D49*(1+Premissas!$B$5),"Fora da tolerância",IF($E49&lt;$D49*(1-Premissas!$B$5),"Favorável","Dentro da tolerância")),IF($C49="Receita",IF($E49&lt;$D49*(1-Premissas!$B$5),"Fora da tolerância",IF($E49&gt;$D49*(1+Premissas!$B$5),"Favorável","Dentro da tolerância")),"Verificar cadastro")))))</f>
        <v/>
      </c>
    </row>
    <row r="50">
      <c r="A50" s="25">
        <f>IF(Premissas!$A54="","",Premissas!$A54)</f>
        <v/>
      </c>
      <c r="B50" s="13">
        <f>IF($A50="","",Premissas!$B54)</f>
        <v/>
      </c>
      <c r="C50" s="25">
        <f>IF($A50="","",Premissas!$C54)</f>
        <v/>
      </c>
      <c r="D50" s="35">
        <f>IF($A50="","",SUMIFS(Registros!$E$5:$E$504,Registros!$B$5:$B$504,$A50,Registros!$A$5:$A$504,"&gt;="&amp;Premissas!$B$3,Registros!$A$5:$A$504,"&lt;="&amp;Premissas!$B$4))</f>
        <v/>
      </c>
      <c r="E50" s="35">
        <f>IF($A50="","",SUMIFS(Registros!$F$5:$F$504,Registros!$B$5:$B$504,$A50,Registros!$A$5:$A$504,"&gt;="&amp;Premissas!$B$3,Registros!$A$5:$A$504,"&lt;="&amp;Premissas!$B$4))</f>
        <v/>
      </c>
      <c r="F50" s="35">
        <f>IF(OR($D50="",$E50=""),"",$E50-$D50)</f>
        <v/>
      </c>
      <c r="G50" s="14">
        <f>IF(OR($A50="",$D50=0),"",IFERROR($F50/$D50,""))</f>
        <v/>
      </c>
      <c r="H50" s="35">
        <f>IF($A50="","",IF($C50="Despesa",MAX($E50-$D50,0),IF($C50="Receita",MAX($D50-$E50,0),"")))</f>
        <v/>
      </c>
      <c r="I50" s="25">
        <f>IF($A50="","",IF(AND($D50=0,$E50=0),"Sem movimento",IF(AND($D50=0,$E50&lt;&gt;0),"Sem base orçada",IF($C50="Despesa",IF($E50&gt;$D50*(1+Premissas!$B$5),"Fora da tolerância",IF($E50&lt;$D50*(1-Premissas!$B$5),"Favorável","Dentro da tolerância")),IF($C50="Receita",IF($E50&lt;$D50*(1-Premissas!$B$5),"Fora da tolerância",IF($E50&gt;$D50*(1+Premissas!$B$5),"Favorável","Dentro da tolerância")),"Verificar cadastro")))))</f>
        <v/>
      </c>
    </row>
    <row r="51">
      <c r="A51" s="24">
        <f>IF(Premissas!$A55="","",Premissas!$A55)</f>
        <v/>
      </c>
      <c r="B51" s="27">
        <f>IF($A51="","",Premissas!$B55)</f>
        <v/>
      </c>
      <c r="C51" s="24">
        <f>IF($A51="","",Premissas!$C55)</f>
        <v/>
      </c>
      <c r="D51" s="39">
        <f>IF($A51="","",SUMIFS(Registros!$E$5:$E$504,Registros!$B$5:$B$504,$A51,Registros!$A$5:$A$504,"&gt;="&amp;Premissas!$B$3,Registros!$A$5:$A$504,"&lt;="&amp;Premissas!$B$4))</f>
        <v/>
      </c>
      <c r="E51" s="39">
        <f>IF($A51="","",SUMIFS(Registros!$F$5:$F$504,Registros!$B$5:$B$504,$A51,Registros!$A$5:$A$504,"&gt;="&amp;Premissas!$B$3,Registros!$A$5:$A$504,"&lt;="&amp;Premissas!$B$4))</f>
        <v/>
      </c>
      <c r="F51" s="39">
        <f>IF(OR($D51="",$E51=""),"",$E51-$D51)</f>
        <v/>
      </c>
      <c r="G51" s="30">
        <f>IF(OR($A51="",$D51=0),"",IFERROR($F51/$D51,""))</f>
        <v/>
      </c>
      <c r="H51" s="39">
        <f>IF($A51="","",IF($C51="Despesa",MAX($E51-$D51,0),IF($C51="Receita",MAX($D51-$E51,0),"")))</f>
        <v/>
      </c>
      <c r="I51" s="24">
        <f>IF($A51="","",IF(AND($D51=0,$E51=0),"Sem movimento",IF(AND($D51=0,$E51&lt;&gt;0),"Sem base orçada",IF($C51="Despesa",IF($E51&gt;$D51*(1+Premissas!$B$5),"Fora da tolerância",IF($E51&lt;$D51*(1-Premissas!$B$5),"Favorável","Dentro da tolerância")),IF($C51="Receita",IF($E51&lt;$D51*(1-Premissas!$B$5),"Fora da tolerância",IF($E51&gt;$D51*(1+Premissas!$B$5),"Favorável","Dentro da tolerância")),"Verificar cadastro")))))</f>
        <v/>
      </c>
    </row>
    <row r="52">
      <c r="A52" s="25">
        <f>IF(Premissas!$A56="","",Premissas!$A56)</f>
        <v/>
      </c>
      <c r="B52" s="13">
        <f>IF($A52="","",Premissas!$B56)</f>
        <v/>
      </c>
      <c r="C52" s="25">
        <f>IF($A52="","",Premissas!$C56)</f>
        <v/>
      </c>
      <c r="D52" s="35">
        <f>IF($A52="","",SUMIFS(Registros!$E$5:$E$504,Registros!$B$5:$B$504,$A52,Registros!$A$5:$A$504,"&gt;="&amp;Premissas!$B$3,Registros!$A$5:$A$504,"&lt;="&amp;Premissas!$B$4))</f>
        <v/>
      </c>
      <c r="E52" s="35">
        <f>IF($A52="","",SUMIFS(Registros!$F$5:$F$504,Registros!$B$5:$B$504,$A52,Registros!$A$5:$A$504,"&gt;="&amp;Premissas!$B$3,Registros!$A$5:$A$504,"&lt;="&amp;Premissas!$B$4))</f>
        <v/>
      </c>
      <c r="F52" s="35">
        <f>IF(OR($D52="",$E52=""),"",$E52-$D52)</f>
        <v/>
      </c>
      <c r="G52" s="14">
        <f>IF(OR($A52="",$D52=0),"",IFERROR($F52/$D52,""))</f>
        <v/>
      </c>
      <c r="H52" s="35">
        <f>IF($A52="","",IF($C52="Despesa",MAX($E52-$D52,0),IF($C52="Receita",MAX($D52-$E52,0),"")))</f>
        <v/>
      </c>
      <c r="I52" s="25">
        <f>IF($A52="","",IF(AND($D52=0,$E52=0),"Sem movimento",IF(AND($D52=0,$E52&lt;&gt;0),"Sem base orçada",IF($C52="Despesa",IF($E52&gt;$D52*(1+Premissas!$B$5),"Fora da tolerância",IF($E52&lt;$D52*(1-Premissas!$B$5),"Favorável","Dentro da tolerância")),IF($C52="Receita",IF($E52&lt;$D52*(1-Premissas!$B$5),"Fora da tolerância",IF($E52&gt;$D52*(1+Premissas!$B$5),"Favorável","Dentro da tolerância")),"Verificar cadastro")))))</f>
        <v/>
      </c>
    </row>
    <row r="53">
      <c r="A53" s="24">
        <f>IF(Premissas!$A57="","",Premissas!$A57)</f>
        <v/>
      </c>
      <c r="B53" s="27">
        <f>IF($A53="","",Premissas!$B57)</f>
        <v/>
      </c>
      <c r="C53" s="24">
        <f>IF($A53="","",Premissas!$C57)</f>
        <v/>
      </c>
      <c r="D53" s="39">
        <f>IF($A53="","",SUMIFS(Registros!$E$5:$E$504,Registros!$B$5:$B$504,$A53,Registros!$A$5:$A$504,"&gt;="&amp;Premissas!$B$3,Registros!$A$5:$A$504,"&lt;="&amp;Premissas!$B$4))</f>
        <v/>
      </c>
      <c r="E53" s="39">
        <f>IF($A53="","",SUMIFS(Registros!$F$5:$F$504,Registros!$B$5:$B$504,$A53,Registros!$A$5:$A$504,"&gt;="&amp;Premissas!$B$3,Registros!$A$5:$A$504,"&lt;="&amp;Premissas!$B$4))</f>
        <v/>
      </c>
      <c r="F53" s="39">
        <f>IF(OR($D53="",$E53=""),"",$E53-$D53)</f>
        <v/>
      </c>
      <c r="G53" s="30">
        <f>IF(OR($A53="",$D53=0),"",IFERROR($F53/$D53,""))</f>
        <v/>
      </c>
      <c r="H53" s="39">
        <f>IF($A53="","",IF($C53="Despesa",MAX($E53-$D53,0),IF($C53="Receita",MAX($D53-$E53,0),"")))</f>
        <v/>
      </c>
      <c r="I53" s="24">
        <f>IF($A53="","",IF(AND($D53=0,$E53=0),"Sem movimento",IF(AND($D53=0,$E53&lt;&gt;0),"Sem base orçada",IF($C53="Despesa",IF($E53&gt;$D53*(1+Premissas!$B$5),"Fora da tolerância",IF($E53&lt;$D53*(1-Premissas!$B$5),"Favorável","Dentro da tolerância")),IF($C53="Receita",IF($E53&lt;$D53*(1-Premissas!$B$5),"Fora da tolerância",IF($E53&gt;$D53*(1+Premissas!$B$5),"Favorável","Dentro da tolerância")),"Verificar cadastro")))))</f>
        <v/>
      </c>
    </row>
    <row r="54">
      <c r="A54" s="25">
        <f>IF(Premissas!$A58="","",Premissas!$A58)</f>
        <v/>
      </c>
      <c r="B54" s="13">
        <f>IF($A54="","",Premissas!$B58)</f>
        <v/>
      </c>
      <c r="C54" s="25">
        <f>IF($A54="","",Premissas!$C58)</f>
        <v/>
      </c>
      <c r="D54" s="35">
        <f>IF($A54="","",SUMIFS(Registros!$E$5:$E$504,Registros!$B$5:$B$504,$A54,Registros!$A$5:$A$504,"&gt;="&amp;Premissas!$B$3,Registros!$A$5:$A$504,"&lt;="&amp;Premissas!$B$4))</f>
        <v/>
      </c>
      <c r="E54" s="35">
        <f>IF($A54="","",SUMIFS(Registros!$F$5:$F$504,Registros!$B$5:$B$504,$A54,Registros!$A$5:$A$504,"&gt;="&amp;Premissas!$B$3,Registros!$A$5:$A$504,"&lt;="&amp;Premissas!$B$4))</f>
        <v/>
      </c>
      <c r="F54" s="35">
        <f>IF(OR($D54="",$E54=""),"",$E54-$D54)</f>
        <v/>
      </c>
      <c r="G54" s="14">
        <f>IF(OR($A54="",$D54=0),"",IFERROR($F54/$D54,""))</f>
        <v/>
      </c>
      <c r="H54" s="35">
        <f>IF($A54="","",IF($C54="Despesa",MAX($E54-$D54,0),IF($C54="Receita",MAX($D54-$E54,0),"")))</f>
        <v/>
      </c>
      <c r="I54" s="25">
        <f>IF($A54="","",IF(AND($D54=0,$E54=0),"Sem movimento",IF(AND($D54=0,$E54&lt;&gt;0),"Sem base orçada",IF($C54="Despesa",IF($E54&gt;$D54*(1+Premissas!$B$5),"Fora da tolerância",IF($E54&lt;$D54*(1-Premissas!$B$5),"Favorável","Dentro da tolerância")),IF($C54="Receita",IF($E54&lt;$D54*(1-Premissas!$B$5),"Fora da tolerância",IF($E54&gt;$D54*(1+Premissas!$B$5),"Favorável","Dentro da tolerância")),"Verificar cadastro")))))</f>
        <v/>
      </c>
    </row>
    <row r="55">
      <c r="A55" s="24">
        <f>IF(Premissas!$A59="","",Premissas!$A59)</f>
        <v/>
      </c>
      <c r="B55" s="27">
        <f>IF($A55="","",Premissas!$B59)</f>
        <v/>
      </c>
      <c r="C55" s="24">
        <f>IF($A55="","",Premissas!$C59)</f>
        <v/>
      </c>
      <c r="D55" s="39">
        <f>IF($A55="","",SUMIFS(Registros!$E$5:$E$504,Registros!$B$5:$B$504,$A55,Registros!$A$5:$A$504,"&gt;="&amp;Premissas!$B$3,Registros!$A$5:$A$504,"&lt;="&amp;Premissas!$B$4))</f>
        <v/>
      </c>
      <c r="E55" s="39">
        <f>IF($A55="","",SUMIFS(Registros!$F$5:$F$504,Registros!$B$5:$B$504,$A55,Registros!$A$5:$A$504,"&gt;="&amp;Premissas!$B$3,Registros!$A$5:$A$504,"&lt;="&amp;Premissas!$B$4))</f>
        <v/>
      </c>
      <c r="F55" s="39">
        <f>IF(OR($D55="",$E55=""),"",$E55-$D55)</f>
        <v/>
      </c>
      <c r="G55" s="30">
        <f>IF(OR($A55="",$D55=0),"",IFERROR($F55/$D55,""))</f>
        <v/>
      </c>
      <c r="H55" s="39">
        <f>IF($A55="","",IF($C55="Despesa",MAX($E55-$D55,0),IF($C55="Receita",MAX($D55-$E55,0),"")))</f>
        <v/>
      </c>
      <c r="I55" s="24">
        <f>IF($A55="","",IF(AND($D55=0,$E55=0),"Sem movimento",IF(AND($D55=0,$E55&lt;&gt;0),"Sem base orçada",IF($C55="Despesa",IF($E55&gt;$D55*(1+Premissas!$B$5),"Fora da tolerância",IF($E55&lt;$D55*(1-Premissas!$B$5),"Favorável","Dentro da tolerância")),IF($C55="Receita",IF($E55&lt;$D55*(1-Premissas!$B$5),"Fora da tolerância",IF($E55&gt;$D55*(1+Premissas!$B$5),"Favorável","Dentro da tolerância")),"Verificar cadastro")))))</f>
        <v/>
      </c>
    </row>
    <row r="56">
      <c r="A56" s="25">
        <f>IF(Premissas!$A60="","",Premissas!$A60)</f>
        <v/>
      </c>
      <c r="B56" s="13">
        <f>IF($A56="","",Premissas!$B60)</f>
        <v/>
      </c>
      <c r="C56" s="25">
        <f>IF($A56="","",Premissas!$C60)</f>
        <v/>
      </c>
      <c r="D56" s="35">
        <f>IF($A56="","",SUMIFS(Registros!$E$5:$E$504,Registros!$B$5:$B$504,$A56,Registros!$A$5:$A$504,"&gt;="&amp;Premissas!$B$3,Registros!$A$5:$A$504,"&lt;="&amp;Premissas!$B$4))</f>
        <v/>
      </c>
      <c r="E56" s="35">
        <f>IF($A56="","",SUMIFS(Registros!$F$5:$F$504,Registros!$B$5:$B$504,$A56,Registros!$A$5:$A$504,"&gt;="&amp;Premissas!$B$3,Registros!$A$5:$A$504,"&lt;="&amp;Premissas!$B$4))</f>
        <v/>
      </c>
      <c r="F56" s="35">
        <f>IF(OR($D56="",$E56=""),"",$E56-$D56)</f>
        <v/>
      </c>
      <c r="G56" s="14">
        <f>IF(OR($A56="",$D56=0),"",IFERROR($F56/$D56,""))</f>
        <v/>
      </c>
      <c r="H56" s="35">
        <f>IF($A56="","",IF($C56="Despesa",MAX($E56-$D56,0),IF($C56="Receita",MAX($D56-$E56,0),"")))</f>
        <v/>
      </c>
      <c r="I56" s="25">
        <f>IF($A56="","",IF(AND($D56=0,$E56=0),"Sem movimento",IF(AND($D56=0,$E56&lt;&gt;0),"Sem base orçada",IF($C56="Despesa",IF($E56&gt;$D56*(1+Premissas!$B$5),"Fora da tolerância",IF($E56&lt;$D56*(1-Premissas!$B$5),"Favorável","Dentro da tolerância")),IF($C56="Receita",IF($E56&lt;$D56*(1-Premissas!$B$5),"Fora da tolerância",IF($E56&gt;$D56*(1+Premissas!$B$5),"Favorável","Dentro da tolerância")),"Verificar cadastro")))))</f>
        <v/>
      </c>
    </row>
    <row r="57">
      <c r="A57" s="24">
        <f>IF(Premissas!$A61="","",Premissas!$A61)</f>
        <v/>
      </c>
      <c r="B57" s="27">
        <f>IF($A57="","",Premissas!$B61)</f>
        <v/>
      </c>
      <c r="C57" s="24">
        <f>IF($A57="","",Premissas!$C61)</f>
        <v/>
      </c>
      <c r="D57" s="39">
        <f>IF($A57="","",SUMIFS(Registros!$E$5:$E$504,Registros!$B$5:$B$504,$A57,Registros!$A$5:$A$504,"&gt;="&amp;Premissas!$B$3,Registros!$A$5:$A$504,"&lt;="&amp;Premissas!$B$4))</f>
        <v/>
      </c>
      <c r="E57" s="39">
        <f>IF($A57="","",SUMIFS(Registros!$F$5:$F$504,Registros!$B$5:$B$504,$A57,Registros!$A$5:$A$504,"&gt;="&amp;Premissas!$B$3,Registros!$A$5:$A$504,"&lt;="&amp;Premissas!$B$4))</f>
        <v/>
      </c>
      <c r="F57" s="39">
        <f>IF(OR($D57="",$E57=""),"",$E57-$D57)</f>
        <v/>
      </c>
      <c r="G57" s="30">
        <f>IF(OR($A57="",$D57=0),"",IFERROR($F57/$D57,""))</f>
        <v/>
      </c>
      <c r="H57" s="39">
        <f>IF($A57="","",IF($C57="Despesa",MAX($E57-$D57,0),IF($C57="Receita",MAX($D57-$E57,0),"")))</f>
        <v/>
      </c>
      <c r="I57" s="24">
        <f>IF($A57="","",IF(AND($D57=0,$E57=0),"Sem movimento",IF(AND($D57=0,$E57&lt;&gt;0),"Sem base orçada",IF($C57="Despesa",IF($E57&gt;$D57*(1+Premissas!$B$5),"Fora da tolerância",IF($E57&lt;$D57*(1-Premissas!$B$5),"Favorável","Dentro da tolerância")),IF($C57="Receita",IF($E57&lt;$D57*(1-Premissas!$B$5),"Fora da tolerância",IF($E57&gt;$D57*(1+Premissas!$B$5),"Favorável","Dentro da tolerância")),"Verificar cadastro")))))</f>
        <v/>
      </c>
    </row>
    <row r="58">
      <c r="A58" s="25">
        <f>IF(Premissas!$A62="","",Premissas!$A62)</f>
        <v/>
      </c>
      <c r="B58" s="13">
        <f>IF($A58="","",Premissas!$B62)</f>
        <v/>
      </c>
      <c r="C58" s="25">
        <f>IF($A58="","",Premissas!$C62)</f>
        <v/>
      </c>
      <c r="D58" s="35">
        <f>IF($A58="","",SUMIFS(Registros!$E$5:$E$504,Registros!$B$5:$B$504,$A58,Registros!$A$5:$A$504,"&gt;="&amp;Premissas!$B$3,Registros!$A$5:$A$504,"&lt;="&amp;Premissas!$B$4))</f>
        <v/>
      </c>
      <c r="E58" s="35">
        <f>IF($A58="","",SUMIFS(Registros!$F$5:$F$504,Registros!$B$5:$B$504,$A58,Registros!$A$5:$A$504,"&gt;="&amp;Premissas!$B$3,Registros!$A$5:$A$504,"&lt;="&amp;Premissas!$B$4))</f>
        <v/>
      </c>
      <c r="F58" s="35">
        <f>IF(OR($D58="",$E58=""),"",$E58-$D58)</f>
        <v/>
      </c>
      <c r="G58" s="14">
        <f>IF(OR($A58="",$D58=0),"",IFERROR($F58/$D58,""))</f>
        <v/>
      </c>
      <c r="H58" s="35">
        <f>IF($A58="","",IF($C58="Despesa",MAX($E58-$D58,0),IF($C58="Receita",MAX($D58-$E58,0),"")))</f>
        <v/>
      </c>
      <c r="I58" s="25">
        <f>IF($A58="","",IF(AND($D58=0,$E58=0),"Sem movimento",IF(AND($D58=0,$E58&lt;&gt;0),"Sem base orçada",IF($C58="Despesa",IF($E58&gt;$D58*(1+Premissas!$B$5),"Fora da tolerância",IF($E58&lt;$D58*(1-Premissas!$B$5),"Favorável","Dentro da tolerância")),IF($C58="Receita",IF($E58&lt;$D58*(1-Premissas!$B$5),"Fora da tolerância",IF($E58&gt;$D58*(1+Premissas!$B$5),"Favorável","Dentro da tolerância")),"Verificar cadastro")))))</f>
        <v/>
      </c>
    </row>
    <row r="59">
      <c r="A59" s="24">
        <f>IF(Premissas!$A63="","",Premissas!$A63)</f>
        <v/>
      </c>
      <c r="B59" s="27">
        <f>IF($A59="","",Premissas!$B63)</f>
        <v/>
      </c>
      <c r="C59" s="24">
        <f>IF($A59="","",Premissas!$C63)</f>
        <v/>
      </c>
      <c r="D59" s="39">
        <f>IF($A59="","",SUMIFS(Registros!$E$5:$E$504,Registros!$B$5:$B$504,$A59,Registros!$A$5:$A$504,"&gt;="&amp;Premissas!$B$3,Registros!$A$5:$A$504,"&lt;="&amp;Premissas!$B$4))</f>
        <v/>
      </c>
      <c r="E59" s="39">
        <f>IF($A59="","",SUMIFS(Registros!$F$5:$F$504,Registros!$B$5:$B$504,$A59,Registros!$A$5:$A$504,"&gt;="&amp;Premissas!$B$3,Registros!$A$5:$A$504,"&lt;="&amp;Premissas!$B$4))</f>
        <v/>
      </c>
      <c r="F59" s="39">
        <f>IF(OR($D59="",$E59=""),"",$E59-$D59)</f>
        <v/>
      </c>
      <c r="G59" s="30">
        <f>IF(OR($A59="",$D59=0),"",IFERROR($F59/$D59,""))</f>
        <v/>
      </c>
      <c r="H59" s="39">
        <f>IF($A59="","",IF($C59="Despesa",MAX($E59-$D59,0),IF($C59="Receita",MAX($D59-$E59,0),"")))</f>
        <v/>
      </c>
      <c r="I59" s="24">
        <f>IF($A59="","",IF(AND($D59=0,$E59=0),"Sem movimento",IF(AND($D59=0,$E59&lt;&gt;0),"Sem base orçada",IF($C59="Despesa",IF($E59&gt;$D59*(1+Premissas!$B$5),"Fora da tolerância",IF($E59&lt;$D59*(1-Premissas!$B$5),"Favorável","Dentro da tolerância")),IF($C59="Receita",IF($E59&lt;$D59*(1-Premissas!$B$5),"Fora da tolerância",IF($E59&gt;$D59*(1+Premissas!$B$5),"Favorável","Dentro da tolerância")),"Verificar cadastro")))))</f>
        <v/>
      </c>
    </row>
    <row r="60">
      <c r="A60" s="25">
        <f>IF(Premissas!$A64="","",Premissas!$A64)</f>
        <v/>
      </c>
      <c r="B60" s="13">
        <f>IF($A60="","",Premissas!$B64)</f>
        <v/>
      </c>
      <c r="C60" s="25">
        <f>IF($A60="","",Premissas!$C64)</f>
        <v/>
      </c>
      <c r="D60" s="35">
        <f>IF($A60="","",SUMIFS(Registros!$E$5:$E$504,Registros!$B$5:$B$504,$A60,Registros!$A$5:$A$504,"&gt;="&amp;Premissas!$B$3,Registros!$A$5:$A$504,"&lt;="&amp;Premissas!$B$4))</f>
        <v/>
      </c>
      <c r="E60" s="35">
        <f>IF($A60="","",SUMIFS(Registros!$F$5:$F$504,Registros!$B$5:$B$504,$A60,Registros!$A$5:$A$504,"&gt;="&amp;Premissas!$B$3,Registros!$A$5:$A$504,"&lt;="&amp;Premissas!$B$4))</f>
        <v/>
      </c>
      <c r="F60" s="35">
        <f>IF(OR($D60="",$E60=""),"",$E60-$D60)</f>
        <v/>
      </c>
      <c r="G60" s="14">
        <f>IF(OR($A60="",$D60=0),"",IFERROR($F60/$D60,""))</f>
        <v/>
      </c>
      <c r="H60" s="35">
        <f>IF($A60="","",IF($C60="Despesa",MAX($E60-$D60,0),IF($C60="Receita",MAX($D60-$E60,0),"")))</f>
        <v/>
      </c>
      <c r="I60" s="25">
        <f>IF($A60="","",IF(AND($D60=0,$E60=0),"Sem movimento",IF(AND($D60=0,$E60&lt;&gt;0),"Sem base orçada",IF($C60="Despesa",IF($E60&gt;$D60*(1+Premissas!$B$5),"Fora da tolerância",IF($E60&lt;$D60*(1-Premissas!$B$5),"Favorável","Dentro da tolerância")),IF($C60="Receita",IF($E60&lt;$D60*(1-Premissas!$B$5),"Fora da tolerância",IF($E60&gt;$D60*(1+Premissas!$B$5),"Favorável","Dentro da tolerância")),"Verificar cadastro")))))</f>
        <v/>
      </c>
    </row>
    <row r="61">
      <c r="A61" s="24">
        <f>IF(Premissas!$A65="","",Premissas!$A65)</f>
        <v/>
      </c>
      <c r="B61" s="27">
        <f>IF($A61="","",Premissas!$B65)</f>
        <v/>
      </c>
      <c r="C61" s="24">
        <f>IF($A61="","",Premissas!$C65)</f>
        <v/>
      </c>
      <c r="D61" s="39">
        <f>IF($A61="","",SUMIFS(Registros!$E$5:$E$504,Registros!$B$5:$B$504,$A61,Registros!$A$5:$A$504,"&gt;="&amp;Premissas!$B$3,Registros!$A$5:$A$504,"&lt;="&amp;Premissas!$B$4))</f>
        <v/>
      </c>
      <c r="E61" s="39">
        <f>IF($A61="","",SUMIFS(Registros!$F$5:$F$504,Registros!$B$5:$B$504,$A61,Registros!$A$5:$A$504,"&gt;="&amp;Premissas!$B$3,Registros!$A$5:$A$504,"&lt;="&amp;Premissas!$B$4))</f>
        <v/>
      </c>
      <c r="F61" s="39">
        <f>IF(OR($D61="",$E61=""),"",$E61-$D61)</f>
        <v/>
      </c>
      <c r="G61" s="30">
        <f>IF(OR($A61="",$D61=0),"",IFERROR($F61/$D61,""))</f>
        <v/>
      </c>
      <c r="H61" s="39">
        <f>IF($A61="","",IF($C61="Despesa",MAX($E61-$D61,0),IF($C61="Receita",MAX($D61-$E61,0),"")))</f>
        <v/>
      </c>
      <c r="I61" s="24">
        <f>IF($A61="","",IF(AND($D61=0,$E61=0),"Sem movimento",IF(AND($D61=0,$E61&lt;&gt;0),"Sem base orçada",IF($C61="Despesa",IF($E61&gt;$D61*(1+Premissas!$B$5),"Fora da tolerância",IF($E61&lt;$D61*(1-Premissas!$B$5),"Favorável","Dentro da tolerância")),IF($C61="Receita",IF($E61&lt;$D61*(1-Premissas!$B$5),"Fora da tolerância",IF($E61&gt;$D61*(1+Premissas!$B$5),"Favorável","Dentro da tolerância")),"Verificar cadastro")))))</f>
        <v/>
      </c>
    </row>
    <row r="62">
      <c r="A62" s="25">
        <f>IF(Premissas!$A66="","",Premissas!$A66)</f>
        <v/>
      </c>
      <c r="B62" s="13">
        <f>IF($A62="","",Premissas!$B66)</f>
        <v/>
      </c>
      <c r="C62" s="25">
        <f>IF($A62="","",Premissas!$C66)</f>
        <v/>
      </c>
      <c r="D62" s="35">
        <f>IF($A62="","",SUMIFS(Registros!$E$5:$E$504,Registros!$B$5:$B$504,$A62,Registros!$A$5:$A$504,"&gt;="&amp;Premissas!$B$3,Registros!$A$5:$A$504,"&lt;="&amp;Premissas!$B$4))</f>
        <v/>
      </c>
      <c r="E62" s="35">
        <f>IF($A62="","",SUMIFS(Registros!$F$5:$F$504,Registros!$B$5:$B$504,$A62,Registros!$A$5:$A$504,"&gt;="&amp;Premissas!$B$3,Registros!$A$5:$A$504,"&lt;="&amp;Premissas!$B$4))</f>
        <v/>
      </c>
      <c r="F62" s="35">
        <f>IF(OR($D62="",$E62=""),"",$E62-$D62)</f>
        <v/>
      </c>
      <c r="G62" s="14">
        <f>IF(OR($A62="",$D62=0),"",IFERROR($F62/$D62,""))</f>
        <v/>
      </c>
      <c r="H62" s="35">
        <f>IF($A62="","",IF($C62="Despesa",MAX($E62-$D62,0),IF($C62="Receita",MAX($D62-$E62,0),"")))</f>
        <v/>
      </c>
      <c r="I62" s="25">
        <f>IF($A62="","",IF(AND($D62=0,$E62=0),"Sem movimento",IF(AND($D62=0,$E62&lt;&gt;0),"Sem base orçada",IF($C62="Despesa",IF($E62&gt;$D62*(1+Premissas!$B$5),"Fora da tolerância",IF($E62&lt;$D62*(1-Premissas!$B$5),"Favorável","Dentro da tolerância")),IF($C62="Receita",IF($E62&lt;$D62*(1-Premissas!$B$5),"Fora da tolerância",IF($E62&gt;$D62*(1+Premissas!$B$5),"Favorável","Dentro da tolerância")),"Verificar cadastro")))))</f>
        <v/>
      </c>
    </row>
    <row r="63">
      <c r="A63" s="24">
        <f>IF(Premissas!$A67="","",Premissas!$A67)</f>
        <v/>
      </c>
      <c r="B63" s="27">
        <f>IF($A63="","",Premissas!$B67)</f>
        <v/>
      </c>
      <c r="C63" s="24">
        <f>IF($A63="","",Premissas!$C67)</f>
        <v/>
      </c>
      <c r="D63" s="39">
        <f>IF($A63="","",SUMIFS(Registros!$E$5:$E$504,Registros!$B$5:$B$504,$A63,Registros!$A$5:$A$504,"&gt;="&amp;Premissas!$B$3,Registros!$A$5:$A$504,"&lt;="&amp;Premissas!$B$4))</f>
        <v/>
      </c>
      <c r="E63" s="39">
        <f>IF($A63="","",SUMIFS(Registros!$F$5:$F$504,Registros!$B$5:$B$504,$A63,Registros!$A$5:$A$504,"&gt;="&amp;Premissas!$B$3,Registros!$A$5:$A$504,"&lt;="&amp;Premissas!$B$4))</f>
        <v/>
      </c>
      <c r="F63" s="39">
        <f>IF(OR($D63="",$E63=""),"",$E63-$D63)</f>
        <v/>
      </c>
      <c r="G63" s="30">
        <f>IF(OR($A63="",$D63=0),"",IFERROR($F63/$D63,""))</f>
        <v/>
      </c>
      <c r="H63" s="39">
        <f>IF($A63="","",IF($C63="Despesa",MAX($E63-$D63,0),IF($C63="Receita",MAX($D63-$E63,0),"")))</f>
        <v/>
      </c>
      <c r="I63" s="24">
        <f>IF($A63="","",IF(AND($D63=0,$E63=0),"Sem movimento",IF(AND($D63=0,$E63&lt;&gt;0),"Sem base orçada",IF($C63="Despesa",IF($E63&gt;$D63*(1+Premissas!$B$5),"Fora da tolerância",IF($E63&lt;$D63*(1-Premissas!$B$5),"Favorável","Dentro da tolerância")),IF($C63="Receita",IF($E63&lt;$D63*(1-Premissas!$B$5),"Fora da tolerância",IF($E63&gt;$D63*(1+Premissas!$B$5),"Favorável","Dentro da tolerância")),"Verificar cadastro")))))</f>
        <v/>
      </c>
    </row>
    <row r="64">
      <c r="A64" s="25">
        <f>IF(Premissas!$A68="","",Premissas!$A68)</f>
        <v/>
      </c>
      <c r="B64" s="13">
        <f>IF($A64="","",Premissas!$B68)</f>
        <v/>
      </c>
      <c r="C64" s="25">
        <f>IF($A64="","",Premissas!$C68)</f>
        <v/>
      </c>
      <c r="D64" s="35">
        <f>IF($A64="","",SUMIFS(Registros!$E$5:$E$504,Registros!$B$5:$B$504,$A64,Registros!$A$5:$A$504,"&gt;="&amp;Premissas!$B$3,Registros!$A$5:$A$504,"&lt;="&amp;Premissas!$B$4))</f>
        <v/>
      </c>
      <c r="E64" s="35">
        <f>IF($A64="","",SUMIFS(Registros!$F$5:$F$504,Registros!$B$5:$B$504,$A64,Registros!$A$5:$A$504,"&gt;="&amp;Premissas!$B$3,Registros!$A$5:$A$504,"&lt;="&amp;Premissas!$B$4))</f>
        <v/>
      </c>
      <c r="F64" s="35">
        <f>IF(OR($D64="",$E64=""),"",$E64-$D64)</f>
        <v/>
      </c>
      <c r="G64" s="14">
        <f>IF(OR($A64="",$D64=0),"",IFERROR($F64/$D64,""))</f>
        <v/>
      </c>
      <c r="H64" s="35">
        <f>IF($A64="","",IF($C64="Despesa",MAX($E64-$D64,0),IF($C64="Receita",MAX($D64-$E64,0),"")))</f>
        <v/>
      </c>
      <c r="I64" s="25">
        <f>IF($A64="","",IF(AND($D64=0,$E64=0),"Sem movimento",IF(AND($D64=0,$E64&lt;&gt;0),"Sem base orçada",IF($C64="Despesa",IF($E64&gt;$D64*(1+Premissas!$B$5),"Fora da tolerância",IF($E64&lt;$D64*(1-Premissas!$B$5),"Favorável","Dentro da tolerância")),IF($C64="Receita",IF($E64&lt;$D64*(1-Premissas!$B$5),"Fora da tolerância",IF($E64&gt;$D64*(1+Premissas!$B$5),"Favorável","Dentro da tolerância")),"Verificar cadastro")))))</f>
        <v/>
      </c>
    </row>
    <row r="65">
      <c r="A65" s="24">
        <f>IF(Premissas!$A69="","",Premissas!$A69)</f>
        <v/>
      </c>
      <c r="B65" s="27">
        <f>IF($A65="","",Premissas!$B69)</f>
        <v/>
      </c>
      <c r="C65" s="24">
        <f>IF($A65="","",Premissas!$C69)</f>
        <v/>
      </c>
      <c r="D65" s="39">
        <f>IF($A65="","",SUMIFS(Registros!$E$5:$E$504,Registros!$B$5:$B$504,$A65,Registros!$A$5:$A$504,"&gt;="&amp;Premissas!$B$3,Registros!$A$5:$A$504,"&lt;="&amp;Premissas!$B$4))</f>
        <v/>
      </c>
      <c r="E65" s="39">
        <f>IF($A65="","",SUMIFS(Registros!$F$5:$F$504,Registros!$B$5:$B$504,$A65,Registros!$A$5:$A$504,"&gt;="&amp;Premissas!$B$3,Registros!$A$5:$A$504,"&lt;="&amp;Premissas!$B$4))</f>
        <v/>
      </c>
      <c r="F65" s="39">
        <f>IF(OR($D65="",$E65=""),"",$E65-$D65)</f>
        <v/>
      </c>
      <c r="G65" s="30">
        <f>IF(OR($A65="",$D65=0),"",IFERROR($F65/$D65,""))</f>
        <v/>
      </c>
      <c r="H65" s="39">
        <f>IF($A65="","",IF($C65="Despesa",MAX($E65-$D65,0),IF($C65="Receita",MAX($D65-$E65,0),"")))</f>
        <v/>
      </c>
      <c r="I65" s="24">
        <f>IF($A65="","",IF(AND($D65=0,$E65=0),"Sem movimento",IF(AND($D65=0,$E65&lt;&gt;0),"Sem base orçada",IF($C65="Despesa",IF($E65&gt;$D65*(1+Premissas!$B$5),"Fora da tolerância",IF($E65&lt;$D65*(1-Premissas!$B$5),"Favorável","Dentro da tolerância")),IF($C65="Receita",IF($E65&lt;$D65*(1-Premissas!$B$5),"Fora da tolerância",IF($E65&gt;$D65*(1+Premissas!$B$5),"Favorável","Dentro da tolerância")),"Verificar cadastro")))))</f>
        <v/>
      </c>
    </row>
    <row r="66">
      <c r="A66" s="25">
        <f>IF(Premissas!$A70="","",Premissas!$A70)</f>
        <v/>
      </c>
      <c r="B66" s="13">
        <f>IF($A66="","",Premissas!$B70)</f>
        <v/>
      </c>
      <c r="C66" s="25">
        <f>IF($A66="","",Premissas!$C70)</f>
        <v/>
      </c>
      <c r="D66" s="35">
        <f>IF($A66="","",SUMIFS(Registros!$E$5:$E$504,Registros!$B$5:$B$504,$A66,Registros!$A$5:$A$504,"&gt;="&amp;Premissas!$B$3,Registros!$A$5:$A$504,"&lt;="&amp;Premissas!$B$4))</f>
        <v/>
      </c>
      <c r="E66" s="35">
        <f>IF($A66="","",SUMIFS(Registros!$F$5:$F$504,Registros!$B$5:$B$504,$A66,Registros!$A$5:$A$504,"&gt;="&amp;Premissas!$B$3,Registros!$A$5:$A$504,"&lt;="&amp;Premissas!$B$4))</f>
        <v/>
      </c>
      <c r="F66" s="35">
        <f>IF(OR($D66="",$E66=""),"",$E66-$D66)</f>
        <v/>
      </c>
      <c r="G66" s="14">
        <f>IF(OR($A66="",$D66=0),"",IFERROR($F66/$D66,""))</f>
        <v/>
      </c>
      <c r="H66" s="35">
        <f>IF($A66="","",IF($C66="Despesa",MAX($E66-$D66,0),IF($C66="Receita",MAX($D66-$E66,0),"")))</f>
        <v/>
      </c>
      <c r="I66" s="25">
        <f>IF($A66="","",IF(AND($D66=0,$E66=0),"Sem movimento",IF(AND($D66=0,$E66&lt;&gt;0),"Sem base orçada",IF($C66="Despesa",IF($E66&gt;$D66*(1+Premissas!$B$5),"Fora da tolerância",IF($E66&lt;$D66*(1-Premissas!$B$5),"Favorável","Dentro da tolerância")),IF($C66="Receita",IF($E66&lt;$D66*(1-Premissas!$B$5),"Fora da tolerância",IF($E66&gt;$D66*(1+Premissas!$B$5),"Favorável","Dentro da tolerância")),"Verificar cadastro")))))</f>
        <v/>
      </c>
    </row>
    <row r="67">
      <c r="A67" s="24">
        <f>IF(Premissas!$A71="","",Premissas!$A71)</f>
        <v/>
      </c>
      <c r="B67" s="27">
        <f>IF($A67="","",Premissas!$B71)</f>
        <v/>
      </c>
      <c r="C67" s="24">
        <f>IF($A67="","",Premissas!$C71)</f>
        <v/>
      </c>
      <c r="D67" s="39">
        <f>IF($A67="","",SUMIFS(Registros!$E$5:$E$504,Registros!$B$5:$B$504,$A67,Registros!$A$5:$A$504,"&gt;="&amp;Premissas!$B$3,Registros!$A$5:$A$504,"&lt;="&amp;Premissas!$B$4))</f>
        <v/>
      </c>
      <c r="E67" s="39">
        <f>IF($A67="","",SUMIFS(Registros!$F$5:$F$504,Registros!$B$5:$B$504,$A67,Registros!$A$5:$A$504,"&gt;="&amp;Premissas!$B$3,Registros!$A$5:$A$504,"&lt;="&amp;Premissas!$B$4))</f>
        <v/>
      </c>
      <c r="F67" s="39">
        <f>IF(OR($D67="",$E67=""),"",$E67-$D67)</f>
        <v/>
      </c>
      <c r="G67" s="30">
        <f>IF(OR($A67="",$D67=0),"",IFERROR($F67/$D67,""))</f>
        <v/>
      </c>
      <c r="H67" s="39">
        <f>IF($A67="","",IF($C67="Despesa",MAX($E67-$D67,0),IF($C67="Receita",MAX($D67-$E67,0),"")))</f>
        <v/>
      </c>
      <c r="I67" s="24">
        <f>IF($A67="","",IF(AND($D67=0,$E67=0),"Sem movimento",IF(AND($D67=0,$E67&lt;&gt;0),"Sem base orçada",IF($C67="Despesa",IF($E67&gt;$D67*(1+Premissas!$B$5),"Fora da tolerância",IF($E67&lt;$D67*(1-Premissas!$B$5),"Favorável","Dentro da tolerância")),IF($C67="Receita",IF($E67&lt;$D67*(1-Premissas!$B$5),"Fora da tolerância",IF($E67&gt;$D67*(1+Premissas!$B$5),"Favorável","Dentro da tolerância")),"Verificar cadastro")))))</f>
        <v/>
      </c>
    </row>
    <row r="68">
      <c r="A68" s="25">
        <f>IF(Premissas!$A72="","",Premissas!$A72)</f>
        <v/>
      </c>
      <c r="B68" s="13">
        <f>IF($A68="","",Premissas!$B72)</f>
        <v/>
      </c>
      <c r="C68" s="25">
        <f>IF($A68="","",Premissas!$C72)</f>
        <v/>
      </c>
      <c r="D68" s="35">
        <f>IF($A68="","",SUMIFS(Registros!$E$5:$E$504,Registros!$B$5:$B$504,$A68,Registros!$A$5:$A$504,"&gt;="&amp;Premissas!$B$3,Registros!$A$5:$A$504,"&lt;="&amp;Premissas!$B$4))</f>
        <v/>
      </c>
      <c r="E68" s="35">
        <f>IF($A68="","",SUMIFS(Registros!$F$5:$F$504,Registros!$B$5:$B$504,$A68,Registros!$A$5:$A$504,"&gt;="&amp;Premissas!$B$3,Registros!$A$5:$A$504,"&lt;="&amp;Premissas!$B$4))</f>
        <v/>
      </c>
      <c r="F68" s="35">
        <f>IF(OR($D68="",$E68=""),"",$E68-$D68)</f>
        <v/>
      </c>
      <c r="G68" s="14">
        <f>IF(OR($A68="",$D68=0),"",IFERROR($F68/$D68,""))</f>
        <v/>
      </c>
      <c r="H68" s="35">
        <f>IF($A68="","",IF($C68="Despesa",MAX($E68-$D68,0),IF($C68="Receita",MAX($D68-$E68,0),"")))</f>
        <v/>
      </c>
      <c r="I68" s="25">
        <f>IF($A68="","",IF(AND($D68=0,$E68=0),"Sem movimento",IF(AND($D68=0,$E68&lt;&gt;0),"Sem base orçada",IF($C68="Despesa",IF($E68&gt;$D68*(1+Premissas!$B$5),"Fora da tolerância",IF($E68&lt;$D68*(1-Premissas!$B$5),"Favorável","Dentro da tolerância")),IF($C68="Receita",IF($E68&lt;$D68*(1-Premissas!$B$5),"Fora da tolerância",IF($E68&gt;$D68*(1+Premissas!$B$5),"Favorável","Dentro da tolerância")),"Verificar cadastro")))))</f>
        <v/>
      </c>
    </row>
    <row r="69">
      <c r="A69" s="24">
        <f>IF(Premissas!$A73="","",Premissas!$A73)</f>
        <v/>
      </c>
      <c r="B69" s="27">
        <f>IF($A69="","",Premissas!$B73)</f>
        <v/>
      </c>
      <c r="C69" s="24">
        <f>IF($A69="","",Premissas!$C73)</f>
        <v/>
      </c>
      <c r="D69" s="39">
        <f>IF($A69="","",SUMIFS(Registros!$E$5:$E$504,Registros!$B$5:$B$504,$A69,Registros!$A$5:$A$504,"&gt;="&amp;Premissas!$B$3,Registros!$A$5:$A$504,"&lt;="&amp;Premissas!$B$4))</f>
        <v/>
      </c>
      <c r="E69" s="39">
        <f>IF($A69="","",SUMIFS(Registros!$F$5:$F$504,Registros!$B$5:$B$504,$A69,Registros!$A$5:$A$504,"&gt;="&amp;Premissas!$B$3,Registros!$A$5:$A$504,"&lt;="&amp;Premissas!$B$4))</f>
        <v/>
      </c>
      <c r="F69" s="39">
        <f>IF(OR($D69="",$E69=""),"",$E69-$D69)</f>
        <v/>
      </c>
      <c r="G69" s="30">
        <f>IF(OR($A69="",$D69=0),"",IFERROR($F69/$D69,""))</f>
        <v/>
      </c>
      <c r="H69" s="39">
        <f>IF($A69="","",IF($C69="Despesa",MAX($E69-$D69,0),IF($C69="Receita",MAX($D69-$E69,0),"")))</f>
        <v/>
      </c>
      <c r="I69" s="24">
        <f>IF($A69="","",IF(AND($D69=0,$E69=0),"Sem movimento",IF(AND($D69=0,$E69&lt;&gt;0),"Sem base orçada",IF($C69="Despesa",IF($E69&gt;$D69*(1+Premissas!$B$5),"Fora da tolerância",IF($E69&lt;$D69*(1-Premissas!$B$5),"Favorável","Dentro da tolerância")),IF($C69="Receita",IF($E69&lt;$D69*(1-Premissas!$B$5),"Fora da tolerância",IF($E69&gt;$D69*(1+Premissas!$B$5),"Favorável","Dentro da tolerância")),"Verificar cadastro")))))</f>
        <v/>
      </c>
    </row>
    <row r="70">
      <c r="A70" s="25">
        <f>IF(Premissas!$A74="","",Premissas!$A74)</f>
        <v/>
      </c>
      <c r="B70" s="13">
        <f>IF($A70="","",Premissas!$B74)</f>
        <v/>
      </c>
      <c r="C70" s="25">
        <f>IF($A70="","",Premissas!$C74)</f>
        <v/>
      </c>
      <c r="D70" s="35">
        <f>IF($A70="","",SUMIFS(Registros!$E$5:$E$504,Registros!$B$5:$B$504,$A70,Registros!$A$5:$A$504,"&gt;="&amp;Premissas!$B$3,Registros!$A$5:$A$504,"&lt;="&amp;Premissas!$B$4))</f>
        <v/>
      </c>
      <c r="E70" s="35">
        <f>IF($A70="","",SUMIFS(Registros!$F$5:$F$504,Registros!$B$5:$B$504,$A70,Registros!$A$5:$A$504,"&gt;="&amp;Premissas!$B$3,Registros!$A$5:$A$504,"&lt;="&amp;Premissas!$B$4))</f>
        <v/>
      </c>
      <c r="F70" s="35">
        <f>IF(OR($D70="",$E70=""),"",$E70-$D70)</f>
        <v/>
      </c>
      <c r="G70" s="14">
        <f>IF(OR($A70="",$D70=0),"",IFERROR($F70/$D70,""))</f>
        <v/>
      </c>
      <c r="H70" s="35">
        <f>IF($A70="","",IF($C70="Despesa",MAX($E70-$D70,0),IF($C70="Receita",MAX($D70-$E70,0),"")))</f>
        <v/>
      </c>
      <c r="I70" s="25">
        <f>IF($A70="","",IF(AND($D70=0,$E70=0),"Sem movimento",IF(AND($D70=0,$E70&lt;&gt;0),"Sem base orçada",IF($C70="Despesa",IF($E70&gt;$D70*(1+Premissas!$B$5),"Fora da tolerância",IF($E70&lt;$D70*(1-Premissas!$B$5),"Favorável","Dentro da tolerância")),IF($C70="Receita",IF($E70&lt;$D70*(1-Premissas!$B$5),"Fora da tolerância",IF($E70&gt;$D70*(1+Premissas!$B$5),"Favorável","Dentro da tolerância")),"Verificar cadastro")))))</f>
        <v/>
      </c>
    </row>
    <row r="71">
      <c r="A71" s="24">
        <f>IF(Premissas!$A75="","",Premissas!$A75)</f>
        <v/>
      </c>
      <c r="B71" s="27">
        <f>IF($A71="","",Premissas!$B75)</f>
        <v/>
      </c>
      <c r="C71" s="24">
        <f>IF($A71="","",Premissas!$C75)</f>
        <v/>
      </c>
      <c r="D71" s="39">
        <f>IF($A71="","",SUMIFS(Registros!$E$5:$E$504,Registros!$B$5:$B$504,$A71,Registros!$A$5:$A$504,"&gt;="&amp;Premissas!$B$3,Registros!$A$5:$A$504,"&lt;="&amp;Premissas!$B$4))</f>
        <v/>
      </c>
      <c r="E71" s="39">
        <f>IF($A71="","",SUMIFS(Registros!$F$5:$F$504,Registros!$B$5:$B$504,$A71,Registros!$A$5:$A$504,"&gt;="&amp;Premissas!$B$3,Registros!$A$5:$A$504,"&lt;="&amp;Premissas!$B$4))</f>
        <v/>
      </c>
      <c r="F71" s="39">
        <f>IF(OR($D71="",$E71=""),"",$E71-$D71)</f>
        <v/>
      </c>
      <c r="G71" s="30">
        <f>IF(OR($A71="",$D71=0),"",IFERROR($F71/$D71,""))</f>
        <v/>
      </c>
      <c r="H71" s="39">
        <f>IF($A71="","",IF($C71="Despesa",MAX($E71-$D71,0),IF($C71="Receita",MAX($D71-$E71,0),"")))</f>
        <v/>
      </c>
      <c r="I71" s="24">
        <f>IF($A71="","",IF(AND($D71=0,$E71=0),"Sem movimento",IF(AND($D71=0,$E71&lt;&gt;0),"Sem base orçada",IF($C71="Despesa",IF($E71&gt;$D71*(1+Premissas!$B$5),"Fora da tolerância",IF($E71&lt;$D71*(1-Premissas!$B$5),"Favorável","Dentro da tolerância")),IF($C71="Receita",IF($E71&lt;$D71*(1-Premissas!$B$5),"Fora da tolerância",IF($E71&gt;$D71*(1+Premissas!$B$5),"Favorável","Dentro da tolerância")),"Verificar cadastro")))))</f>
        <v/>
      </c>
    </row>
    <row r="72">
      <c r="A72" s="25">
        <f>IF(Premissas!$A76="","",Premissas!$A76)</f>
        <v/>
      </c>
      <c r="B72" s="13">
        <f>IF($A72="","",Premissas!$B76)</f>
        <v/>
      </c>
      <c r="C72" s="25">
        <f>IF($A72="","",Premissas!$C76)</f>
        <v/>
      </c>
      <c r="D72" s="35">
        <f>IF($A72="","",SUMIFS(Registros!$E$5:$E$504,Registros!$B$5:$B$504,$A72,Registros!$A$5:$A$504,"&gt;="&amp;Premissas!$B$3,Registros!$A$5:$A$504,"&lt;="&amp;Premissas!$B$4))</f>
        <v/>
      </c>
      <c r="E72" s="35">
        <f>IF($A72="","",SUMIFS(Registros!$F$5:$F$504,Registros!$B$5:$B$504,$A72,Registros!$A$5:$A$504,"&gt;="&amp;Premissas!$B$3,Registros!$A$5:$A$504,"&lt;="&amp;Premissas!$B$4))</f>
        <v/>
      </c>
      <c r="F72" s="35">
        <f>IF(OR($D72="",$E72=""),"",$E72-$D72)</f>
        <v/>
      </c>
      <c r="G72" s="14">
        <f>IF(OR($A72="",$D72=0),"",IFERROR($F72/$D72,""))</f>
        <v/>
      </c>
      <c r="H72" s="35">
        <f>IF($A72="","",IF($C72="Despesa",MAX($E72-$D72,0),IF($C72="Receita",MAX($D72-$E72,0),"")))</f>
        <v/>
      </c>
      <c r="I72" s="25">
        <f>IF($A72="","",IF(AND($D72=0,$E72=0),"Sem movimento",IF(AND($D72=0,$E72&lt;&gt;0),"Sem base orçada",IF($C72="Despesa",IF($E72&gt;$D72*(1+Premissas!$B$5),"Fora da tolerância",IF($E72&lt;$D72*(1-Premissas!$B$5),"Favorável","Dentro da tolerância")),IF($C72="Receita",IF($E72&lt;$D72*(1-Premissas!$B$5),"Fora da tolerância",IF($E72&gt;$D72*(1+Premissas!$B$5),"Favorável","Dentro da tolerância")),"Verificar cadastro")))))</f>
        <v/>
      </c>
    </row>
    <row r="73">
      <c r="A73" s="24">
        <f>IF(Premissas!$A77="","",Premissas!$A77)</f>
        <v/>
      </c>
      <c r="B73" s="27">
        <f>IF($A73="","",Premissas!$B77)</f>
        <v/>
      </c>
      <c r="C73" s="24">
        <f>IF($A73="","",Premissas!$C77)</f>
        <v/>
      </c>
      <c r="D73" s="39">
        <f>IF($A73="","",SUMIFS(Registros!$E$5:$E$504,Registros!$B$5:$B$504,$A73,Registros!$A$5:$A$504,"&gt;="&amp;Premissas!$B$3,Registros!$A$5:$A$504,"&lt;="&amp;Premissas!$B$4))</f>
        <v/>
      </c>
      <c r="E73" s="39">
        <f>IF($A73="","",SUMIFS(Registros!$F$5:$F$504,Registros!$B$5:$B$504,$A73,Registros!$A$5:$A$504,"&gt;="&amp;Premissas!$B$3,Registros!$A$5:$A$504,"&lt;="&amp;Premissas!$B$4))</f>
        <v/>
      </c>
      <c r="F73" s="39">
        <f>IF(OR($D73="",$E73=""),"",$E73-$D73)</f>
        <v/>
      </c>
      <c r="G73" s="30">
        <f>IF(OR($A73="",$D73=0),"",IFERROR($F73/$D73,""))</f>
        <v/>
      </c>
      <c r="H73" s="39">
        <f>IF($A73="","",IF($C73="Despesa",MAX($E73-$D73,0),IF($C73="Receita",MAX($D73-$E73,0),"")))</f>
        <v/>
      </c>
      <c r="I73" s="24">
        <f>IF($A73="","",IF(AND($D73=0,$E73=0),"Sem movimento",IF(AND($D73=0,$E73&lt;&gt;0),"Sem base orçada",IF($C73="Despesa",IF($E73&gt;$D73*(1+Premissas!$B$5),"Fora da tolerância",IF($E73&lt;$D73*(1-Premissas!$B$5),"Favorável","Dentro da tolerância")),IF($C73="Receita",IF($E73&lt;$D73*(1-Premissas!$B$5),"Fora da tolerância",IF($E73&gt;$D73*(1+Premissas!$B$5),"Favorável","Dentro da tolerância")),"Verificar cadastro")))))</f>
        <v/>
      </c>
    </row>
    <row r="74">
      <c r="A74" s="25">
        <f>IF(Premissas!$A78="","",Premissas!$A78)</f>
        <v/>
      </c>
      <c r="B74" s="13">
        <f>IF($A74="","",Premissas!$B78)</f>
        <v/>
      </c>
      <c r="C74" s="25">
        <f>IF($A74="","",Premissas!$C78)</f>
        <v/>
      </c>
      <c r="D74" s="35">
        <f>IF($A74="","",SUMIFS(Registros!$E$5:$E$504,Registros!$B$5:$B$504,$A74,Registros!$A$5:$A$504,"&gt;="&amp;Premissas!$B$3,Registros!$A$5:$A$504,"&lt;="&amp;Premissas!$B$4))</f>
        <v/>
      </c>
      <c r="E74" s="35">
        <f>IF($A74="","",SUMIFS(Registros!$F$5:$F$504,Registros!$B$5:$B$504,$A74,Registros!$A$5:$A$504,"&gt;="&amp;Premissas!$B$3,Registros!$A$5:$A$504,"&lt;="&amp;Premissas!$B$4))</f>
        <v/>
      </c>
      <c r="F74" s="35">
        <f>IF(OR($D74="",$E74=""),"",$E74-$D74)</f>
        <v/>
      </c>
      <c r="G74" s="14">
        <f>IF(OR($A74="",$D74=0),"",IFERROR($F74/$D74,""))</f>
        <v/>
      </c>
      <c r="H74" s="35">
        <f>IF($A74="","",IF($C74="Despesa",MAX($E74-$D74,0),IF($C74="Receita",MAX($D74-$E74,0),"")))</f>
        <v/>
      </c>
      <c r="I74" s="25">
        <f>IF($A74="","",IF(AND($D74=0,$E74=0),"Sem movimento",IF(AND($D74=0,$E74&lt;&gt;0),"Sem base orçada",IF($C74="Despesa",IF($E74&gt;$D74*(1+Premissas!$B$5),"Fora da tolerância",IF($E74&lt;$D74*(1-Premissas!$B$5),"Favorável","Dentro da tolerância")),IF($C74="Receita",IF($E74&lt;$D74*(1-Premissas!$B$5),"Fora da tolerância",IF($E74&gt;$D74*(1+Premissas!$B$5),"Favorável","Dentro da tolerância")),"Verificar cadastro")))))</f>
        <v/>
      </c>
    </row>
    <row r="75">
      <c r="A75" s="24">
        <f>IF(Premissas!$A79="","",Premissas!$A79)</f>
        <v/>
      </c>
      <c r="B75" s="27">
        <f>IF($A75="","",Premissas!$B79)</f>
        <v/>
      </c>
      <c r="C75" s="24">
        <f>IF($A75="","",Premissas!$C79)</f>
        <v/>
      </c>
      <c r="D75" s="39">
        <f>IF($A75="","",SUMIFS(Registros!$E$5:$E$504,Registros!$B$5:$B$504,$A75,Registros!$A$5:$A$504,"&gt;="&amp;Premissas!$B$3,Registros!$A$5:$A$504,"&lt;="&amp;Premissas!$B$4))</f>
        <v/>
      </c>
      <c r="E75" s="39">
        <f>IF($A75="","",SUMIFS(Registros!$F$5:$F$504,Registros!$B$5:$B$504,$A75,Registros!$A$5:$A$504,"&gt;="&amp;Premissas!$B$3,Registros!$A$5:$A$504,"&lt;="&amp;Premissas!$B$4))</f>
        <v/>
      </c>
      <c r="F75" s="39">
        <f>IF(OR($D75="",$E75=""),"",$E75-$D75)</f>
        <v/>
      </c>
      <c r="G75" s="30">
        <f>IF(OR($A75="",$D75=0),"",IFERROR($F75/$D75,""))</f>
        <v/>
      </c>
      <c r="H75" s="39">
        <f>IF($A75="","",IF($C75="Despesa",MAX($E75-$D75,0),IF($C75="Receita",MAX($D75-$E75,0),"")))</f>
        <v/>
      </c>
      <c r="I75" s="24">
        <f>IF($A75="","",IF(AND($D75=0,$E75=0),"Sem movimento",IF(AND($D75=0,$E75&lt;&gt;0),"Sem base orçada",IF($C75="Despesa",IF($E75&gt;$D75*(1+Premissas!$B$5),"Fora da tolerância",IF($E75&lt;$D75*(1-Premissas!$B$5),"Favorável","Dentro da tolerância")),IF($C75="Receita",IF($E75&lt;$D75*(1-Premissas!$B$5),"Fora da tolerância",IF($E75&gt;$D75*(1+Premissas!$B$5),"Favorável","Dentro da tolerância")),"Verificar cadastro")))))</f>
        <v/>
      </c>
    </row>
    <row r="76">
      <c r="A76" s="25">
        <f>IF(Premissas!$A80="","",Premissas!$A80)</f>
        <v/>
      </c>
      <c r="B76" s="13">
        <f>IF($A76="","",Premissas!$B80)</f>
        <v/>
      </c>
      <c r="C76" s="25">
        <f>IF($A76="","",Premissas!$C80)</f>
        <v/>
      </c>
      <c r="D76" s="35">
        <f>IF($A76="","",SUMIFS(Registros!$E$5:$E$504,Registros!$B$5:$B$504,$A76,Registros!$A$5:$A$504,"&gt;="&amp;Premissas!$B$3,Registros!$A$5:$A$504,"&lt;="&amp;Premissas!$B$4))</f>
        <v/>
      </c>
      <c r="E76" s="35">
        <f>IF($A76="","",SUMIFS(Registros!$F$5:$F$504,Registros!$B$5:$B$504,$A76,Registros!$A$5:$A$504,"&gt;="&amp;Premissas!$B$3,Registros!$A$5:$A$504,"&lt;="&amp;Premissas!$B$4))</f>
        <v/>
      </c>
      <c r="F76" s="35">
        <f>IF(OR($D76="",$E76=""),"",$E76-$D76)</f>
        <v/>
      </c>
      <c r="G76" s="14">
        <f>IF(OR($A76="",$D76=0),"",IFERROR($F76/$D76,""))</f>
        <v/>
      </c>
      <c r="H76" s="35">
        <f>IF($A76="","",IF($C76="Despesa",MAX($E76-$D76,0),IF($C76="Receita",MAX($D76-$E76,0),"")))</f>
        <v/>
      </c>
      <c r="I76" s="25">
        <f>IF($A76="","",IF(AND($D76=0,$E76=0),"Sem movimento",IF(AND($D76=0,$E76&lt;&gt;0),"Sem base orçada",IF($C76="Despesa",IF($E76&gt;$D76*(1+Premissas!$B$5),"Fora da tolerância",IF($E76&lt;$D76*(1-Premissas!$B$5),"Favorável","Dentro da tolerância")),IF($C76="Receita",IF($E76&lt;$D76*(1-Premissas!$B$5),"Fora da tolerância",IF($E76&gt;$D76*(1+Premissas!$B$5),"Favorável","Dentro da tolerância")),"Verificar cadastro")))))</f>
        <v/>
      </c>
    </row>
    <row r="77">
      <c r="A77" s="24">
        <f>IF(Premissas!$A81="","",Premissas!$A81)</f>
        <v/>
      </c>
      <c r="B77" s="27">
        <f>IF($A77="","",Premissas!$B81)</f>
        <v/>
      </c>
      <c r="C77" s="24">
        <f>IF($A77="","",Premissas!$C81)</f>
        <v/>
      </c>
      <c r="D77" s="39">
        <f>IF($A77="","",SUMIFS(Registros!$E$5:$E$504,Registros!$B$5:$B$504,$A77,Registros!$A$5:$A$504,"&gt;="&amp;Premissas!$B$3,Registros!$A$5:$A$504,"&lt;="&amp;Premissas!$B$4))</f>
        <v/>
      </c>
      <c r="E77" s="39">
        <f>IF($A77="","",SUMIFS(Registros!$F$5:$F$504,Registros!$B$5:$B$504,$A77,Registros!$A$5:$A$504,"&gt;="&amp;Premissas!$B$3,Registros!$A$5:$A$504,"&lt;="&amp;Premissas!$B$4))</f>
        <v/>
      </c>
      <c r="F77" s="39">
        <f>IF(OR($D77="",$E77=""),"",$E77-$D77)</f>
        <v/>
      </c>
      <c r="G77" s="30">
        <f>IF(OR($A77="",$D77=0),"",IFERROR($F77/$D77,""))</f>
        <v/>
      </c>
      <c r="H77" s="39">
        <f>IF($A77="","",IF($C77="Despesa",MAX($E77-$D77,0),IF($C77="Receita",MAX($D77-$E77,0),"")))</f>
        <v/>
      </c>
      <c r="I77" s="24">
        <f>IF($A77="","",IF(AND($D77=0,$E77=0),"Sem movimento",IF(AND($D77=0,$E77&lt;&gt;0),"Sem base orçada",IF($C77="Despesa",IF($E77&gt;$D77*(1+Premissas!$B$5),"Fora da tolerância",IF($E77&lt;$D77*(1-Premissas!$B$5),"Favorável","Dentro da tolerância")),IF($C77="Receita",IF($E77&lt;$D77*(1-Premissas!$B$5),"Fora da tolerância",IF($E77&gt;$D77*(1+Premissas!$B$5),"Favorável","Dentro da tolerância")),"Verificar cadastro")))))</f>
        <v/>
      </c>
    </row>
    <row r="78">
      <c r="A78" s="25">
        <f>IF(Premissas!$A82="","",Premissas!$A82)</f>
        <v/>
      </c>
      <c r="B78" s="13">
        <f>IF($A78="","",Premissas!$B82)</f>
        <v/>
      </c>
      <c r="C78" s="25">
        <f>IF($A78="","",Premissas!$C82)</f>
        <v/>
      </c>
      <c r="D78" s="35">
        <f>IF($A78="","",SUMIFS(Registros!$E$5:$E$504,Registros!$B$5:$B$504,$A78,Registros!$A$5:$A$504,"&gt;="&amp;Premissas!$B$3,Registros!$A$5:$A$504,"&lt;="&amp;Premissas!$B$4))</f>
        <v/>
      </c>
      <c r="E78" s="35">
        <f>IF($A78="","",SUMIFS(Registros!$F$5:$F$504,Registros!$B$5:$B$504,$A78,Registros!$A$5:$A$504,"&gt;="&amp;Premissas!$B$3,Registros!$A$5:$A$504,"&lt;="&amp;Premissas!$B$4))</f>
        <v/>
      </c>
      <c r="F78" s="35">
        <f>IF(OR($D78="",$E78=""),"",$E78-$D78)</f>
        <v/>
      </c>
      <c r="G78" s="14">
        <f>IF(OR($A78="",$D78=0),"",IFERROR($F78/$D78,""))</f>
        <v/>
      </c>
      <c r="H78" s="35">
        <f>IF($A78="","",IF($C78="Despesa",MAX($E78-$D78,0),IF($C78="Receita",MAX($D78-$E78,0),"")))</f>
        <v/>
      </c>
      <c r="I78" s="25">
        <f>IF($A78="","",IF(AND($D78=0,$E78=0),"Sem movimento",IF(AND($D78=0,$E78&lt;&gt;0),"Sem base orçada",IF($C78="Despesa",IF($E78&gt;$D78*(1+Premissas!$B$5),"Fora da tolerância",IF($E78&lt;$D78*(1-Premissas!$B$5),"Favorável","Dentro da tolerância")),IF($C78="Receita",IF($E78&lt;$D78*(1-Premissas!$B$5),"Fora da tolerância",IF($E78&gt;$D78*(1+Premissas!$B$5),"Favorável","Dentro da tolerância")),"Verificar cadastro")))))</f>
        <v/>
      </c>
    </row>
    <row r="79">
      <c r="A79" s="24">
        <f>IF(Premissas!$A83="","",Premissas!$A83)</f>
        <v/>
      </c>
      <c r="B79" s="27">
        <f>IF($A79="","",Premissas!$B83)</f>
        <v/>
      </c>
      <c r="C79" s="24">
        <f>IF($A79="","",Premissas!$C83)</f>
        <v/>
      </c>
      <c r="D79" s="39">
        <f>IF($A79="","",SUMIFS(Registros!$E$5:$E$504,Registros!$B$5:$B$504,$A79,Registros!$A$5:$A$504,"&gt;="&amp;Premissas!$B$3,Registros!$A$5:$A$504,"&lt;="&amp;Premissas!$B$4))</f>
        <v/>
      </c>
      <c r="E79" s="39">
        <f>IF($A79="","",SUMIFS(Registros!$F$5:$F$504,Registros!$B$5:$B$504,$A79,Registros!$A$5:$A$504,"&gt;="&amp;Premissas!$B$3,Registros!$A$5:$A$504,"&lt;="&amp;Premissas!$B$4))</f>
        <v/>
      </c>
      <c r="F79" s="39">
        <f>IF(OR($D79="",$E79=""),"",$E79-$D79)</f>
        <v/>
      </c>
      <c r="G79" s="30">
        <f>IF(OR($A79="",$D79=0),"",IFERROR($F79/$D79,""))</f>
        <v/>
      </c>
      <c r="H79" s="39">
        <f>IF($A79="","",IF($C79="Despesa",MAX($E79-$D79,0),IF($C79="Receita",MAX($D79-$E79,0),"")))</f>
        <v/>
      </c>
      <c r="I79" s="24">
        <f>IF($A79="","",IF(AND($D79=0,$E79=0),"Sem movimento",IF(AND($D79=0,$E79&lt;&gt;0),"Sem base orçada",IF($C79="Despesa",IF($E79&gt;$D79*(1+Premissas!$B$5),"Fora da tolerância",IF($E79&lt;$D79*(1-Premissas!$B$5),"Favorável","Dentro da tolerância")),IF($C79="Receita",IF($E79&lt;$D79*(1-Premissas!$B$5),"Fora da tolerância",IF($E79&gt;$D79*(1+Premissas!$B$5),"Favorável","Dentro da tolerância")),"Verificar cadastro")))))</f>
        <v/>
      </c>
    </row>
    <row r="80">
      <c r="A80" s="25">
        <f>IF(Premissas!$A84="","",Premissas!$A84)</f>
        <v/>
      </c>
      <c r="B80" s="13">
        <f>IF($A80="","",Premissas!$B84)</f>
        <v/>
      </c>
      <c r="C80" s="25">
        <f>IF($A80="","",Premissas!$C84)</f>
        <v/>
      </c>
      <c r="D80" s="35">
        <f>IF($A80="","",SUMIFS(Registros!$E$5:$E$504,Registros!$B$5:$B$504,$A80,Registros!$A$5:$A$504,"&gt;="&amp;Premissas!$B$3,Registros!$A$5:$A$504,"&lt;="&amp;Premissas!$B$4))</f>
        <v/>
      </c>
      <c r="E80" s="35">
        <f>IF($A80="","",SUMIFS(Registros!$F$5:$F$504,Registros!$B$5:$B$504,$A80,Registros!$A$5:$A$504,"&gt;="&amp;Premissas!$B$3,Registros!$A$5:$A$504,"&lt;="&amp;Premissas!$B$4))</f>
        <v/>
      </c>
      <c r="F80" s="35">
        <f>IF(OR($D80="",$E80=""),"",$E80-$D80)</f>
        <v/>
      </c>
      <c r="G80" s="14">
        <f>IF(OR($A80="",$D80=0),"",IFERROR($F80/$D80,""))</f>
        <v/>
      </c>
      <c r="H80" s="35">
        <f>IF($A80="","",IF($C80="Despesa",MAX($E80-$D80,0),IF($C80="Receita",MAX($D80-$E80,0),"")))</f>
        <v/>
      </c>
      <c r="I80" s="25">
        <f>IF($A80="","",IF(AND($D80=0,$E80=0),"Sem movimento",IF(AND($D80=0,$E80&lt;&gt;0),"Sem base orçada",IF($C80="Despesa",IF($E80&gt;$D80*(1+Premissas!$B$5),"Fora da tolerância",IF($E80&lt;$D80*(1-Premissas!$B$5),"Favorável","Dentro da tolerância")),IF($C80="Receita",IF($E80&lt;$D80*(1-Premissas!$B$5),"Fora da tolerância",IF($E80&gt;$D80*(1+Premissas!$B$5),"Favorável","Dentro da tolerância")),"Verificar cadastro")))))</f>
        <v/>
      </c>
    </row>
    <row r="81">
      <c r="A81" s="24">
        <f>IF(Premissas!$A85="","",Premissas!$A85)</f>
        <v/>
      </c>
      <c r="B81" s="27">
        <f>IF($A81="","",Premissas!$B85)</f>
        <v/>
      </c>
      <c r="C81" s="24">
        <f>IF($A81="","",Premissas!$C85)</f>
        <v/>
      </c>
      <c r="D81" s="39">
        <f>IF($A81="","",SUMIFS(Registros!$E$5:$E$504,Registros!$B$5:$B$504,$A81,Registros!$A$5:$A$504,"&gt;="&amp;Premissas!$B$3,Registros!$A$5:$A$504,"&lt;="&amp;Premissas!$B$4))</f>
        <v/>
      </c>
      <c r="E81" s="39">
        <f>IF($A81="","",SUMIFS(Registros!$F$5:$F$504,Registros!$B$5:$B$504,$A81,Registros!$A$5:$A$504,"&gt;="&amp;Premissas!$B$3,Registros!$A$5:$A$504,"&lt;="&amp;Premissas!$B$4))</f>
        <v/>
      </c>
      <c r="F81" s="39">
        <f>IF(OR($D81="",$E81=""),"",$E81-$D81)</f>
        <v/>
      </c>
      <c r="G81" s="30">
        <f>IF(OR($A81="",$D81=0),"",IFERROR($F81/$D81,""))</f>
        <v/>
      </c>
      <c r="H81" s="39">
        <f>IF($A81="","",IF($C81="Despesa",MAX($E81-$D81,0),IF($C81="Receita",MAX($D81-$E81,0),"")))</f>
        <v/>
      </c>
      <c r="I81" s="24">
        <f>IF($A81="","",IF(AND($D81=0,$E81=0),"Sem movimento",IF(AND($D81=0,$E81&lt;&gt;0),"Sem base orçada",IF($C81="Despesa",IF($E81&gt;$D81*(1+Premissas!$B$5),"Fora da tolerância",IF($E81&lt;$D81*(1-Premissas!$B$5),"Favorável","Dentro da tolerância")),IF($C81="Receita",IF($E81&lt;$D81*(1-Premissas!$B$5),"Fora da tolerância",IF($E81&gt;$D81*(1+Premissas!$B$5),"Favorável","Dentro da tolerância")),"Verificar cadastro")))))</f>
        <v/>
      </c>
    </row>
    <row r="82">
      <c r="A82" s="25">
        <f>IF(Premissas!$A86="","",Premissas!$A86)</f>
        <v/>
      </c>
      <c r="B82" s="13">
        <f>IF($A82="","",Premissas!$B86)</f>
        <v/>
      </c>
      <c r="C82" s="25">
        <f>IF($A82="","",Premissas!$C86)</f>
        <v/>
      </c>
      <c r="D82" s="35">
        <f>IF($A82="","",SUMIFS(Registros!$E$5:$E$504,Registros!$B$5:$B$504,$A82,Registros!$A$5:$A$504,"&gt;="&amp;Premissas!$B$3,Registros!$A$5:$A$504,"&lt;="&amp;Premissas!$B$4))</f>
        <v/>
      </c>
      <c r="E82" s="35">
        <f>IF($A82="","",SUMIFS(Registros!$F$5:$F$504,Registros!$B$5:$B$504,$A82,Registros!$A$5:$A$504,"&gt;="&amp;Premissas!$B$3,Registros!$A$5:$A$504,"&lt;="&amp;Premissas!$B$4))</f>
        <v/>
      </c>
      <c r="F82" s="35">
        <f>IF(OR($D82="",$E82=""),"",$E82-$D82)</f>
        <v/>
      </c>
      <c r="G82" s="14">
        <f>IF(OR($A82="",$D82=0),"",IFERROR($F82/$D82,""))</f>
        <v/>
      </c>
      <c r="H82" s="35">
        <f>IF($A82="","",IF($C82="Despesa",MAX($E82-$D82,0),IF($C82="Receita",MAX($D82-$E82,0),"")))</f>
        <v/>
      </c>
      <c r="I82" s="25">
        <f>IF($A82="","",IF(AND($D82=0,$E82=0),"Sem movimento",IF(AND($D82=0,$E82&lt;&gt;0),"Sem base orçada",IF($C82="Despesa",IF($E82&gt;$D82*(1+Premissas!$B$5),"Fora da tolerância",IF($E82&lt;$D82*(1-Premissas!$B$5),"Favorável","Dentro da tolerância")),IF($C82="Receita",IF($E82&lt;$D82*(1-Premissas!$B$5),"Fora da tolerância",IF($E82&gt;$D82*(1+Premissas!$B$5),"Favorável","Dentro da tolerância")),"Verificar cadastro")))))</f>
        <v/>
      </c>
    </row>
    <row r="83">
      <c r="A83" s="24">
        <f>IF(Premissas!$A87="","",Premissas!$A87)</f>
        <v/>
      </c>
      <c r="B83" s="27">
        <f>IF($A83="","",Premissas!$B87)</f>
        <v/>
      </c>
      <c r="C83" s="24">
        <f>IF($A83="","",Premissas!$C87)</f>
        <v/>
      </c>
      <c r="D83" s="39">
        <f>IF($A83="","",SUMIFS(Registros!$E$5:$E$504,Registros!$B$5:$B$504,$A83,Registros!$A$5:$A$504,"&gt;="&amp;Premissas!$B$3,Registros!$A$5:$A$504,"&lt;="&amp;Premissas!$B$4))</f>
        <v/>
      </c>
      <c r="E83" s="39">
        <f>IF($A83="","",SUMIFS(Registros!$F$5:$F$504,Registros!$B$5:$B$504,$A83,Registros!$A$5:$A$504,"&gt;="&amp;Premissas!$B$3,Registros!$A$5:$A$504,"&lt;="&amp;Premissas!$B$4))</f>
        <v/>
      </c>
      <c r="F83" s="39">
        <f>IF(OR($D83="",$E83=""),"",$E83-$D83)</f>
        <v/>
      </c>
      <c r="G83" s="30">
        <f>IF(OR($A83="",$D83=0),"",IFERROR($F83/$D83,""))</f>
        <v/>
      </c>
      <c r="H83" s="39">
        <f>IF($A83="","",IF($C83="Despesa",MAX($E83-$D83,0),IF($C83="Receita",MAX($D83-$E83,0),"")))</f>
        <v/>
      </c>
      <c r="I83" s="24">
        <f>IF($A83="","",IF(AND($D83=0,$E83=0),"Sem movimento",IF(AND($D83=0,$E83&lt;&gt;0),"Sem base orçada",IF($C83="Despesa",IF($E83&gt;$D83*(1+Premissas!$B$5),"Fora da tolerância",IF($E83&lt;$D83*(1-Premissas!$B$5),"Favorável","Dentro da tolerância")),IF($C83="Receita",IF($E83&lt;$D83*(1-Premissas!$B$5),"Fora da tolerância",IF($E83&gt;$D83*(1+Premissas!$B$5),"Favorável","Dentro da tolerância")),"Verificar cadastro")))))</f>
        <v/>
      </c>
    </row>
    <row r="84">
      <c r="A84" s="25">
        <f>IF(Premissas!$A88="","",Premissas!$A88)</f>
        <v/>
      </c>
      <c r="B84" s="13">
        <f>IF($A84="","",Premissas!$B88)</f>
        <v/>
      </c>
      <c r="C84" s="25">
        <f>IF($A84="","",Premissas!$C88)</f>
        <v/>
      </c>
      <c r="D84" s="35">
        <f>IF($A84="","",SUMIFS(Registros!$E$5:$E$504,Registros!$B$5:$B$504,$A84,Registros!$A$5:$A$504,"&gt;="&amp;Premissas!$B$3,Registros!$A$5:$A$504,"&lt;="&amp;Premissas!$B$4))</f>
        <v/>
      </c>
      <c r="E84" s="35">
        <f>IF($A84="","",SUMIFS(Registros!$F$5:$F$504,Registros!$B$5:$B$504,$A84,Registros!$A$5:$A$504,"&gt;="&amp;Premissas!$B$3,Registros!$A$5:$A$504,"&lt;="&amp;Premissas!$B$4))</f>
        <v/>
      </c>
      <c r="F84" s="35">
        <f>IF(OR($D84="",$E84=""),"",$E84-$D84)</f>
        <v/>
      </c>
      <c r="G84" s="14">
        <f>IF(OR($A84="",$D84=0),"",IFERROR($F84/$D84,""))</f>
        <v/>
      </c>
      <c r="H84" s="35">
        <f>IF($A84="","",IF($C84="Despesa",MAX($E84-$D84,0),IF($C84="Receita",MAX($D84-$E84,0),"")))</f>
        <v/>
      </c>
      <c r="I84" s="25">
        <f>IF($A84="","",IF(AND($D84=0,$E84=0),"Sem movimento",IF(AND($D84=0,$E84&lt;&gt;0),"Sem base orçada",IF($C84="Despesa",IF($E84&gt;$D84*(1+Premissas!$B$5),"Fora da tolerância",IF($E84&lt;$D84*(1-Premissas!$B$5),"Favorável","Dentro da tolerância")),IF($C84="Receita",IF($E84&lt;$D84*(1-Premissas!$B$5),"Fora da tolerância",IF($E84&gt;$D84*(1+Premissas!$B$5),"Favorável","Dentro da tolerância")),"Verificar cadastro")))))</f>
        <v/>
      </c>
    </row>
    <row r="85">
      <c r="A85" s="24">
        <f>IF(Premissas!$A89="","",Premissas!$A89)</f>
        <v/>
      </c>
      <c r="B85" s="27">
        <f>IF($A85="","",Premissas!$B89)</f>
        <v/>
      </c>
      <c r="C85" s="24">
        <f>IF($A85="","",Premissas!$C89)</f>
        <v/>
      </c>
      <c r="D85" s="39">
        <f>IF($A85="","",SUMIFS(Registros!$E$5:$E$504,Registros!$B$5:$B$504,$A85,Registros!$A$5:$A$504,"&gt;="&amp;Premissas!$B$3,Registros!$A$5:$A$504,"&lt;="&amp;Premissas!$B$4))</f>
        <v/>
      </c>
      <c r="E85" s="39">
        <f>IF($A85="","",SUMIFS(Registros!$F$5:$F$504,Registros!$B$5:$B$504,$A85,Registros!$A$5:$A$504,"&gt;="&amp;Premissas!$B$3,Registros!$A$5:$A$504,"&lt;="&amp;Premissas!$B$4))</f>
        <v/>
      </c>
      <c r="F85" s="39">
        <f>IF(OR($D85="",$E85=""),"",$E85-$D85)</f>
        <v/>
      </c>
      <c r="G85" s="30">
        <f>IF(OR($A85="",$D85=0),"",IFERROR($F85/$D85,""))</f>
        <v/>
      </c>
      <c r="H85" s="39">
        <f>IF($A85="","",IF($C85="Despesa",MAX($E85-$D85,0),IF($C85="Receita",MAX($D85-$E85,0),"")))</f>
        <v/>
      </c>
      <c r="I85" s="24">
        <f>IF($A85="","",IF(AND($D85=0,$E85=0),"Sem movimento",IF(AND($D85=0,$E85&lt;&gt;0),"Sem base orçada",IF($C85="Despesa",IF($E85&gt;$D85*(1+Premissas!$B$5),"Fora da tolerância",IF($E85&lt;$D85*(1-Premissas!$B$5),"Favorável","Dentro da tolerância")),IF($C85="Receita",IF($E85&lt;$D85*(1-Premissas!$B$5),"Fora da tolerância",IF($E85&gt;$D85*(1+Premissas!$B$5),"Favorável","Dentro da tolerância")),"Verificar cadastro")))))</f>
        <v/>
      </c>
    </row>
    <row r="86">
      <c r="A86" s="25">
        <f>IF(Premissas!$A90="","",Premissas!$A90)</f>
        <v/>
      </c>
      <c r="B86" s="13">
        <f>IF($A86="","",Premissas!$B90)</f>
        <v/>
      </c>
      <c r="C86" s="25">
        <f>IF($A86="","",Premissas!$C90)</f>
        <v/>
      </c>
      <c r="D86" s="35">
        <f>IF($A86="","",SUMIFS(Registros!$E$5:$E$504,Registros!$B$5:$B$504,$A86,Registros!$A$5:$A$504,"&gt;="&amp;Premissas!$B$3,Registros!$A$5:$A$504,"&lt;="&amp;Premissas!$B$4))</f>
        <v/>
      </c>
      <c r="E86" s="35">
        <f>IF($A86="","",SUMIFS(Registros!$F$5:$F$504,Registros!$B$5:$B$504,$A86,Registros!$A$5:$A$504,"&gt;="&amp;Premissas!$B$3,Registros!$A$5:$A$504,"&lt;="&amp;Premissas!$B$4))</f>
        <v/>
      </c>
      <c r="F86" s="35">
        <f>IF(OR($D86="",$E86=""),"",$E86-$D86)</f>
        <v/>
      </c>
      <c r="G86" s="14">
        <f>IF(OR($A86="",$D86=0),"",IFERROR($F86/$D86,""))</f>
        <v/>
      </c>
      <c r="H86" s="35">
        <f>IF($A86="","",IF($C86="Despesa",MAX($E86-$D86,0),IF($C86="Receita",MAX($D86-$E86,0),"")))</f>
        <v/>
      </c>
      <c r="I86" s="25">
        <f>IF($A86="","",IF(AND($D86=0,$E86=0),"Sem movimento",IF(AND($D86=0,$E86&lt;&gt;0),"Sem base orçada",IF($C86="Despesa",IF($E86&gt;$D86*(1+Premissas!$B$5),"Fora da tolerância",IF($E86&lt;$D86*(1-Premissas!$B$5),"Favorável","Dentro da tolerância")),IF($C86="Receita",IF($E86&lt;$D86*(1-Premissas!$B$5),"Fora da tolerância",IF($E86&gt;$D86*(1+Premissas!$B$5),"Favorável","Dentro da tolerância")),"Verificar cadastro")))))</f>
        <v/>
      </c>
    </row>
    <row r="87">
      <c r="A87" s="24">
        <f>IF(Premissas!$A91="","",Premissas!$A91)</f>
        <v/>
      </c>
      <c r="B87" s="27">
        <f>IF($A87="","",Premissas!$B91)</f>
        <v/>
      </c>
      <c r="C87" s="24">
        <f>IF($A87="","",Premissas!$C91)</f>
        <v/>
      </c>
      <c r="D87" s="39">
        <f>IF($A87="","",SUMIFS(Registros!$E$5:$E$504,Registros!$B$5:$B$504,$A87,Registros!$A$5:$A$504,"&gt;="&amp;Premissas!$B$3,Registros!$A$5:$A$504,"&lt;="&amp;Premissas!$B$4))</f>
        <v/>
      </c>
      <c r="E87" s="39">
        <f>IF($A87="","",SUMIFS(Registros!$F$5:$F$504,Registros!$B$5:$B$504,$A87,Registros!$A$5:$A$504,"&gt;="&amp;Premissas!$B$3,Registros!$A$5:$A$504,"&lt;="&amp;Premissas!$B$4))</f>
        <v/>
      </c>
      <c r="F87" s="39">
        <f>IF(OR($D87="",$E87=""),"",$E87-$D87)</f>
        <v/>
      </c>
      <c r="G87" s="30">
        <f>IF(OR($A87="",$D87=0),"",IFERROR($F87/$D87,""))</f>
        <v/>
      </c>
      <c r="H87" s="39">
        <f>IF($A87="","",IF($C87="Despesa",MAX($E87-$D87,0),IF($C87="Receita",MAX($D87-$E87,0),"")))</f>
        <v/>
      </c>
      <c r="I87" s="24">
        <f>IF($A87="","",IF(AND($D87=0,$E87=0),"Sem movimento",IF(AND($D87=0,$E87&lt;&gt;0),"Sem base orçada",IF($C87="Despesa",IF($E87&gt;$D87*(1+Premissas!$B$5),"Fora da tolerância",IF($E87&lt;$D87*(1-Premissas!$B$5),"Favorável","Dentro da tolerância")),IF($C87="Receita",IF($E87&lt;$D87*(1-Premissas!$B$5),"Fora da tolerância",IF($E87&gt;$D87*(1+Premissas!$B$5),"Favorável","Dentro da tolerância")),"Verificar cadastro")))))</f>
        <v/>
      </c>
    </row>
    <row r="88">
      <c r="A88" s="25">
        <f>IF(Premissas!$A92="","",Premissas!$A92)</f>
        <v/>
      </c>
      <c r="B88" s="13">
        <f>IF($A88="","",Premissas!$B92)</f>
        <v/>
      </c>
      <c r="C88" s="25">
        <f>IF($A88="","",Premissas!$C92)</f>
        <v/>
      </c>
      <c r="D88" s="35">
        <f>IF($A88="","",SUMIFS(Registros!$E$5:$E$504,Registros!$B$5:$B$504,$A88,Registros!$A$5:$A$504,"&gt;="&amp;Premissas!$B$3,Registros!$A$5:$A$504,"&lt;="&amp;Premissas!$B$4))</f>
        <v/>
      </c>
      <c r="E88" s="35">
        <f>IF($A88="","",SUMIFS(Registros!$F$5:$F$504,Registros!$B$5:$B$504,$A88,Registros!$A$5:$A$504,"&gt;="&amp;Premissas!$B$3,Registros!$A$5:$A$504,"&lt;="&amp;Premissas!$B$4))</f>
        <v/>
      </c>
      <c r="F88" s="35">
        <f>IF(OR($D88="",$E88=""),"",$E88-$D88)</f>
        <v/>
      </c>
      <c r="G88" s="14">
        <f>IF(OR($A88="",$D88=0),"",IFERROR($F88/$D88,""))</f>
        <v/>
      </c>
      <c r="H88" s="35">
        <f>IF($A88="","",IF($C88="Despesa",MAX($E88-$D88,0),IF($C88="Receita",MAX($D88-$E88,0),"")))</f>
        <v/>
      </c>
      <c r="I88" s="25">
        <f>IF($A88="","",IF(AND($D88=0,$E88=0),"Sem movimento",IF(AND($D88=0,$E88&lt;&gt;0),"Sem base orçada",IF($C88="Despesa",IF($E88&gt;$D88*(1+Premissas!$B$5),"Fora da tolerância",IF($E88&lt;$D88*(1-Premissas!$B$5),"Favorável","Dentro da tolerância")),IF($C88="Receita",IF($E88&lt;$D88*(1-Premissas!$B$5),"Fora da tolerância",IF($E88&gt;$D88*(1+Premissas!$B$5),"Favorável","Dentro da tolerância")),"Verificar cadastro")))))</f>
        <v/>
      </c>
    </row>
    <row r="89">
      <c r="A89" s="24">
        <f>IF(Premissas!$A93="","",Premissas!$A93)</f>
        <v/>
      </c>
      <c r="B89" s="27">
        <f>IF($A89="","",Premissas!$B93)</f>
        <v/>
      </c>
      <c r="C89" s="24">
        <f>IF($A89="","",Premissas!$C93)</f>
        <v/>
      </c>
      <c r="D89" s="39">
        <f>IF($A89="","",SUMIFS(Registros!$E$5:$E$504,Registros!$B$5:$B$504,$A89,Registros!$A$5:$A$504,"&gt;="&amp;Premissas!$B$3,Registros!$A$5:$A$504,"&lt;="&amp;Premissas!$B$4))</f>
        <v/>
      </c>
      <c r="E89" s="39">
        <f>IF($A89="","",SUMIFS(Registros!$F$5:$F$504,Registros!$B$5:$B$504,$A89,Registros!$A$5:$A$504,"&gt;="&amp;Premissas!$B$3,Registros!$A$5:$A$504,"&lt;="&amp;Premissas!$B$4))</f>
        <v/>
      </c>
      <c r="F89" s="39">
        <f>IF(OR($D89="",$E89=""),"",$E89-$D89)</f>
        <v/>
      </c>
      <c r="G89" s="30">
        <f>IF(OR($A89="",$D89=0),"",IFERROR($F89/$D89,""))</f>
        <v/>
      </c>
      <c r="H89" s="39">
        <f>IF($A89="","",IF($C89="Despesa",MAX($E89-$D89,0),IF($C89="Receita",MAX($D89-$E89,0),"")))</f>
        <v/>
      </c>
      <c r="I89" s="24">
        <f>IF($A89="","",IF(AND($D89=0,$E89=0),"Sem movimento",IF(AND($D89=0,$E89&lt;&gt;0),"Sem base orçada",IF($C89="Despesa",IF($E89&gt;$D89*(1+Premissas!$B$5),"Fora da tolerância",IF($E89&lt;$D89*(1-Premissas!$B$5),"Favorável","Dentro da tolerância")),IF($C89="Receita",IF($E89&lt;$D89*(1-Premissas!$B$5),"Fora da tolerância",IF($E89&gt;$D89*(1+Premissas!$B$5),"Favorável","Dentro da tolerância")),"Verificar cadastro")))))</f>
        <v/>
      </c>
    </row>
    <row r="90">
      <c r="A90" s="25">
        <f>IF(Premissas!$A94="","",Premissas!$A94)</f>
        <v/>
      </c>
      <c r="B90" s="13">
        <f>IF($A90="","",Premissas!$B94)</f>
        <v/>
      </c>
      <c r="C90" s="25">
        <f>IF($A90="","",Premissas!$C94)</f>
        <v/>
      </c>
      <c r="D90" s="35">
        <f>IF($A90="","",SUMIFS(Registros!$E$5:$E$504,Registros!$B$5:$B$504,$A90,Registros!$A$5:$A$504,"&gt;="&amp;Premissas!$B$3,Registros!$A$5:$A$504,"&lt;="&amp;Premissas!$B$4))</f>
        <v/>
      </c>
      <c r="E90" s="35">
        <f>IF($A90="","",SUMIFS(Registros!$F$5:$F$504,Registros!$B$5:$B$504,$A90,Registros!$A$5:$A$504,"&gt;="&amp;Premissas!$B$3,Registros!$A$5:$A$504,"&lt;="&amp;Premissas!$B$4))</f>
        <v/>
      </c>
      <c r="F90" s="35">
        <f>IF(OR($D90="",$E90=""),"",$E90-$D90)</f>
        <v/>
      </c>
      <c r="G90" s="14">
        <f>IF(OR($A90="",$D90=0),"",IFERROR($F90/$D90,""))</f>
        <v/>
      </c>
      <c r="H90" s="35">
        <f>IF($A90="","",IF($C90="Despesa",MAX($E90-$D90,0),IF($C90="Receita",MAX($D90-$E90,0),"")))</f>
        <v/>
      </c>
      <c r="I90" s="25">
        <f>IF($A90="","",IF(AND($D90=0,$E90=0),"Sem movimento",IF(AND($D90=0,$E90&lt;&gt;0),"Sem base orçada",IF($C90="Despesa",IF($E90&gt;$D90*(1+Premissas!$B$5),"Fora da tolerância",IF($E90&lt;$D90*(1-Premissas!$B$5),"Favorável","Dentro da tolerância")),IF($C90="Receita",IF($E90&lt;$D90*(1-Premissas!$B$5),"Fora da tolerância",IF($E90&gt;$D90*(1+Premissas!$B$5),"Favorável","Dentro da tolerância")),"Verificar cadastro")))))</f>
        <v/>
      </c>
    </row>
    <row r="91">
      <c r="A91" s="24">
        <f>IF(Premissas!$A95="","",Premissas!$A95)</f>
        <v/>
      </c>
      <c r="B91" s="27">
        <f>IF($A91="","",Premissas!$B95)</f>
        <v/>
      </c>
      <c r="C91" s="24">
        <f>IF($A91="","",Premissas!$C95)</f>
        <v/>
      </c>
      <c r="D91" s="39">
        <f>IF($A91="","",SUMIFS(Registros!$E$5:$E$504,Registros!$B$5:$B$504,$A91,Registros!$A$5:$A$504,"&gt;="&amp;Premissas!$B$3,Registros!$A$5:$A$504,"&lt;="&amp;Premissas!$B$4))</f>
        <v/>
      </c>
      <c r="E91" s="39">
        <f>IF($A91="","",SUMIFS(Registros!$F$5:$F$504,Registros!$B$5:$B$504,$A91,Registros!$A$5:$A$504,"&gt;="&amp;Premissas!$B$3,Registros!$A$5:$A$504,"&lt;="&amp;Premissas!$B$4))</f>
        <v/>
      </c>
      <c r="F91" s="39">
        <f>IF(OR($D91="",$E91=""),"",$E91-$D91)</f>
        <v/>
      </c>
      <c r="G91" s="30">
        <f>IF(OR($A91="",$D91=0),"",IFERROR($F91/$D91,""))</f>
        <v/>
      </c>
      <c r="H91" s="39">
        <f>IF($A91="","",IF($C91="Despesa",MAX($E91-$D91,0),IF($C91="Receita",MAX($D91-$E91,0),"")))</f>
        <v/>
      </c>
      <c r="I91" s="24">
        <f>IF($A91="","",IF(AND($D91=0,$E91=0),"Sem movimento",IF(AND($D91=0,$E91&lt;&gt;0),"Sem base orçada",IF($C91="Despesa",IF($E91&gt;$D91*(1+Premissas!$B$5),"Fora da tolerância",IF($E91&lt;$D91*(1-Premissas!$B$5),"Favorável","Dentro da tolerância")),IF($C91="Receita",IF($E91&lt;$D91*(1-Premissas!$B$5),"Fora da tolerância",IF($E91&gt;$D91*(1+Premissas!$B$5),"Favorável","Dentro da tolerância")),"Verificar cadastro")))))</f>
        <v/>
      </c>
    </row>
    <row r="92">
      <c r="A92" s="25">
        <f>IF(Premissas!$A96="","",Premissas!$A96)</f>
        <v/>
      </c>
      <c r="B92" s="13">
        <f>IF($A92="","",Premissas!$B96)</f>
        <v/>
      </c>
      <c r="C92" s="25">
        <f>IF($A92="","",Premissas!$C96)</f>
        <v/>
      </c>
      <c r="D92" s="35">
        <f>IF($A92="","",SUMIFS(Registros!$E$5:$E$504,Registros!$B$5:$B$504,$A92,Registros!$A$5:$A$504,"&gt;="&amp;Premissas!$B$3,Registros!$A$5:$A$504,"&lt;="&amp;Premissas!$B$4))</f>
        <v/>
      </c>
      <c r="E92" s="35">
        <f>IF($A92="","",SUMIFS(Registros!$F$5:$F$504,Registros!$B$5:$B$504,$A92,Registros!$A$5:$A$504,"&gt;="&amp;Premissas!$B$3,Registros!$A$5:$A$504,"&lt;="&amp;Premissas!$B$4))</f>
        <v/>
      </c>
      <c r="F92" s="35">
        <f>IF(OR($D92="",$E92=""),"",$E92-$D92)</f>
        <v/>
      </c>
      <c r="G92" s="14">
        <f>IF(OR($A92="",$D92=0),"",IFERROR($F92/$D92,""))</f>
        <v/>
      </c>
      <c r="H92" s="35">
        <f>IF($A92="","",IF($C92="Despesa",MAX($E92-$D92,0),IF($C92="Receita",MAX($D92-$E92,0),"")))</f>
        <v/>
      </c>
      <c r="I92" s="25">
        <f>IF($A92="","",IF(AND($D92=0,$E92=0),"Sem movimento",IF(AND($D92=0,$E92&lt;&gt;0),"Sem base orçada",IF($C92="Despesa",IF($E92&gt;$D92*(1+Premissas!$B$5),"Fora da tolerância",IF($E92&lt;$D92*(1-Premissas!$B$5),"Favorável","Dentro da tolerância")),IF($C92="Receita",IF($E92&lt;$D92*(1-Premissas!$B$5),"Fora da tolerância",IF($E92&gt;$D92*(1+Premissas!$B$5),"Favorável","Dentro da tolerância")),"Verificar cadastro")))))</f>
        <v/>
      </c>
    </row>
    <row r="93">
      <c r="A93" s="24">
        <f>IF(Premissas!$A97="","",Premissas!$A97)</f>
        <v/>
      </c>
      <c r="B93" s="27">
        <f>IF($A93="","",Premissas!$B97)</f>
        <v/>
      </c>
      <c r="C93" s="24">
        <f>IF($A93="","",Premissas!$C97)</f>
        <v/>
      </c>
      <c r="D93" s="39">
        <f>IF($A93="","",SUMIFS(Registros!$E$5:$E$504,Registros!$B$5:$B$504,$A93,Registros!$A$5:$A$504,"&gt;="&amp;Premissas!$B$3,Registros!$A$5:$A$504,"&lt;="&amp;Premissas!$B$4))</f>
        <v/>
      </c>
      <c r="E93" s="39">
        <f>IF($A93="","",SUMIFS(Registros!$F$5:$F$504,Registros!$B$5:$B$504,$A93,Registros!$A$5:$A$504,"&gt;="&amp;Premissas!$B$3,Registros!$A$5:$A$504,"&lt;="&amp;Premissas!$B$4))</f>
        <v/>
      </c>
      <c r="F93" s="39">
        <f>IF(OR($D93="",$E93=""),"",$E93-$D93)</f>
        <v/>
      </c>
      <c r="G93" s="30">
        <f>IF(OR($A93="",$D93=0),"",IFERROR($F93/$D93,""))</f>
        <v/>
      </c>
      <c r="H93" s="39">
        <f>IF($A93="","",IF($C93="Despesa",MAX($E93-$D93,0),IF($C93="Receita",MAX($D93-$E93,0),"")))</f>
        <v/>
      </c>
      <c r="I93" s="24">
        <f>IF($A93="","",IF(AND($D93=0,$E93=0),"Sem movimento",IF(AND($D93=0,$E93&lt;&gt;0),"Sem base orçada",IF($C93="Despesa",IF($E93&gt;$D93*(1+Premissas!$B$5),"Fora da tolerância",IF($E93&lt;$D93*(1-Premissas!$B$5),"Favorável","Dentro da tolerância")),IF($C93="Receita",IF($E93&lt;$D93*(1-Premissas!$B$5),"Fora da tolerância",IF($E93&gt;$D93*(1+Premissas!$B$5),"Favorável","Dentro da tolerância")),"Verificar cadastro")))))</f>
        <v/>
      </c>
    </row>
    <row r="94">
      <c r="A94" s="25">
        <f>IF(Premissas!$A98="","",Premissas!$A98)</f>
        <v/>
      </c>
      <c r="B94" s="13">
        <f>IF($A94="","",Premissas!$B98)</f>
        <v/>
      </c>
      <c r="C94" s="25">
        <f>IF($A94="","",Premissas!$C98)</f>
        <v/>
      </c>
      <c r="D94" s="35">
        <f>IF($A94="","",SUMIFS(Registros!$E$5:$E$504,Registros!$B$5:$B$504,$A94,Registros!$A$5:$A$504,"&gt;="&amp;Premissas!$B$3,Registros!$A$5:$A$504,"&lt;="&amp;Premissas!$B$4))</f>
        <v/>
      </c>
      <c r="E94" s="35">
        <f>IF($A94="","",SUMIFS(Registros!$F$5:$F$504,Registros!$B$5:$B$504,$A94,Registros!$A$5:$A$504,"&gt;="&amp;Premissas!$B$3,Registros!$A$5:$A$504,"&lt;="&amp;Premissas!$B$4))</f>
        <v/>
      </c>
      <c r="F94" s="35">
        <f>IF(OR($D94="",$E94=""),"",$E94-$D94)</f>
        <v/>
      </c>
      <c r="G94" s="14">
        <f>IF(OR($A94="",$D94=0),"",IFERROR($F94/$D94,""))</f>
        <v/>
      </c>
      <c r="H94" s="35">
        <f>IF($A94="","",IF($C94="Despesa",MAX($E94-$D94,0),IF($C94="Receita",MAX($D94-$E94,0),"")))</f>
        <v/>
      </c>
      <c r="I94" s="25">
        <f>IF($A94="","",IF(AND($D94=0,$E94=0),"Sem movimento",IF(AND($D94=0,$E94&lt;&gt;0),"Sem base orçada",IF($C94="Despesa",IF($E94&gt;$D94*(1+Premissas!$B$5),"Fora da tolerância",IF($E94&lt;$D94*(1-Premissas!$B$5),"Favorável","Dentro da tolerância")),IF($C94="Receita",IF($E94&lt;$D94*(1-Premissas!$B$5),"Fora da tolerância",IF($E94&gt;$D94*(1+Premissas!$B$5),"Favorável","Dentro da tolerância")),"Verificar cadastro")))))</f>
        <v/>
      </c>
    </row>
    <row r="95">
      <c r="A95" s="24">
        <f>IF(Premissas!$A99="","",Premissas!$A99)</f>
        <v/>
      </c>
      <c r="B95" s="27">
        <f>IF($A95="","",Premissas!$B99)</f>
        <v/>
      </c>
      <c r="C95" s="24">
        <f>IF($A95="","",Premissas!$C99)</f>
        <v/>
      </c>
      <c r="D95" s="39">
        <f>IF($A95="","",SUMIFS(Registros!$E$5:$E$504,Registros!$B$5:$B$504,$A95,Registros!$A$5:$A$504,"&gt;="&amp;Premissas!$B$3,Registros!$A$5:$A$504,"&lt;="&amp;Premissas!$B$4))</f>
        <v/>
      </c>
      <c r="E95" s="39">
        <f>IF($A95="","",SUMIFS(Registros!$F$5:$F$504,Registros!$B$5:$B$504,$A95,Registros!$A$5:$A$504,"&gt;="&amp;Premissas!$B$3,Registros!$A$5:$A$504,"&lt;="&amp;Premissas!$B$4))</f>
        <v/>
      </c>
      <c r="F95" s="39">
        <f>IF(OR($D95="",$E95=""),"",$E95-$D95)</f>
        <v/>
      </c>
      <c r="G95" s="30">
        <f>IF(OR($A95="",$D95=0),"",IFERROR($F95/$D95,""))</f>
        <v/>
      </c>
      <c r="H95" s="39">
        <f>IF($A95="","",IF($C95="Despesa",MAX($E95-$D95,0),IF($C95="Receita",MAX($D95-$E95,0),"")))</f>
        <v/>
      </c>
      <c r="I95" s="24">
        <f>IF($A95="","",IF(AND($D95=0,$E95=0),"Sem movimento",IF(AND($D95=0,$E95&lt;&gt;0),"Sem base orçada",IF($C95="Despesa",IF($E95&gt;$D95*(1+Premissas!$B$5),"Fora da tolerância",IF($E95&lt;$D95*(1-Premissas!$B$5),"Favorável","Dentro da tolerância")),IF($C95="Receita",IF($E95&lt;$D95*(1-Premissas!$B$5),"Fora da tolerância",IF($E95&gt;$D95*(1+Premissas!$B$5),"Favorável","Dentro da tolerância")),"Verificar cadastro")))))</f>
        <v/>
      </c>
    </row>
    <row r="96">
      <c r="A96" s="25">
        <f>IF(Premissas!$A100="","",Premissas!$A100)</f>
        <v/>
      </c>
      <c r="B96" s="13">
        <f>IF($A96="","",Premissas!$B100)</f>
        <v/>
      </c>
      <c r="C96" s="25">
        <f>IF($A96="","",Premissas!$C100)</f>
        <v/>
      </c>
      <c r="D96" s="35">
        <f>IF($A96="","",SUMIFS(Registros!$E$5:$E$504,Registros!$B$5:$B$504,$A96,Registros!$A$5:$A$504,"&gt;="&amp;Premissas!$B$3,Registros!$A$5:$A$504,"&lt;="&amp;Premissas!$B$4))</f>
        <v/>
      </c>
      <c r="E96" s="35">
        <f>IF($A96="","",SUMIFS(Registros!$F$5:$F$504,Registros!$B$5:$B$504,$A96,Registros!$A$5:$A$504,"&gt;="&amp;Premissas!$B$3,Registros!$A$5:$A$504,"&lt;="&amp;Premissas!$B$4))</f>
        <v/>
      </c>
      <c r="F96" s="35">
        <f>IF(OR($D96="",$E96=""),"",$E96-$D96)</f>
        <v/>
      </c>
      <c r="G96" s="14">
        <f>IF(OR($A96="",$D96=0),"",IFERROR($F96/$D96,""))</f>
        <v/>
      </c>
      <c r="H96" s="35">
        <f>IF($A96="","",IF($C96="Despesa",MAX($E96-$D96,0),IF($C96="Receita",MAX($D96-$E96,0),"")))</f>
        <v/>
      </c>
      <c r="I96" s="25">
        <f>IF($A96="","",IF(AND($D96=0,$E96=0),"Sem movimento",IF(AND($D96=0,$E96&lt;&gt;0),"Sem base orçada",IF($C96="Despesa",IF($E96&gt;$D96*(1+Premissas!$B$5),"Fora da tolerância",IF($E96&lt;$D96*(1-Premissas!$B$5),"Favorável","Dentro da tolerância")),IF($C96="Receita",IF($E96&lt;$D96*(1-Premissas!$B$5),"Fora da tolerância",IF($E96&gt;$D96*(1+Premissas!$B$5),"Favorável","Dentro da tolerância")),"Verificar cadastro")))))</f>
        <v/>
      </c>
    </row>
    <row r="97">
      <c r="A97" s="24">
        <f>IF(Premissas!$A101="","",Premissas!$A101)</f>
        <v/>
      </c>
      <c r="B97" s="27">
        <f>IF($A97="","",Premissas!$B101)</f>
        <v/>
      </c>
      <c r="C97" s="24">
        <f>IF($A97="","",Premissas!$C101)</f>
        <v/>
      </c>
      <c r="D97" s="39">
        <f>IF($A97="","",SUMIFS(Registros!$E$5:$E$504,Registros!$B$5:$B$504,$A97,Registros!$A$5:$A$504,"&gt;="&amp;Premissas!$B$3,Registros!$A$5:$A$504,"&lt;="&amp;Premissas!$B$4))</f>
        <v/>
      </c>
      <c r="E97" s="39">
        <f>IF($A97="","",SUMIFS(Registros!$F$5:$F$504,Registros!$B$5:$B$504,$A97,Registros!$A$5:$A$504,"&gt;="&amp;Premissas!$B$3,Registros!$A$5:$A$504,"&lt;="&amp;Premissas!$B$4))</f>
        <v/>
      </c>
      <c r="F97" s="39">
        <f>IF(OR($D97="",$E97=""),"",$E97-$D97)</f>
        <v/>
      </c>
      <c r="G97" s="30">
        <f>IF(OR($A97="",$D97=0),"",IFERROR($F97/$D97,""))</f>
        <v/>
      </c>
      <c r="H97" s="39">
        <f>IF($A97="","",IF($C97="Despesa",MAX($E97-$D97,0),IF($C97="Receita",MAX($D97-$E97,0),"")))</f>
        <v/>
      </c>
      <c r="I97" s="24">
        <f>IF($A97="","",IF(AND($D97=0,$E97=0),"Sem movimento",IF(AND($D97=0,$E97&lt;&gt;0),"Sem base orçada",IF($C97="Despesa",IF($E97&gt;$D97*(1+Premissas!$B$5),"Fora da tolerância",IF($E97&lt;$D97*(1-Premissas!$B$5),"Favorável","Dentro da tolerância")),IF($C97="Receita",IF($E97&lt;$D97*(1-Premissas!$B$5),"Fora da tolerância",IF($E97&gt;$D97*(1+Premissas!$B$5),"Favorável","Dentro da tolerância")),"Verificar cadastro")))))</f>
        <v/>
      </c>
    </row>
    <row r="98">
      <c r="A98" s="25">
        <f>IF(Premissas!$A102="","",Premissas!$A102)</f>
        <v/>
      </c>
      <c r="B98" s="13">
        <f>IF($A98="","",Premissas!$B102)</f>
        <v/>
      </c>
      <c r="C98" s="25">
        <f>IF($A98="","",Premissas!$C102)</f>
        <v/>
      </c>
      <c r="D98" s="35">
        <f>IF($A98="","",SUMIFS(Registros!$E$5:$E$504,Registros!$B$5:$B$504,$A98,Registros!$A$5:$A$504,"&gt;="&amp;Premissas!$B$3,Registros!$A$5:$A$504,"&lt;="&amp;Premissas!$B$4))</f>
        <v/>
      </c>
      <c r="E98" s="35">
        <f>IF($A98="","",SUMIFS(Registros!$F$5:$F$504,Registros!$B$5:$B$504,$A98,Registros!$A$5:$A$504,"&gt;="&amp;Premissas!$B$3,Registros!$A$5:$A$504,"&lt;="&amp;Premissas!$B$4))</f>
        <v/>
      </c>
      <c r="F98" s="35">
        <f>IF(OR($D98="",$E98=""),"",$E98-$D98)</f>
        <v/>
      </c>
      <c r="G98" s="14">
        <f>IF(OR($A98="",$D98=0),"",IFERROR($F98/$D98,""))</f>
        <v/>
      </c>
      <c r="H98" s="35">
        <f>IF($A98="","",IF($C98="Despesa",MAX($E98-$D98,0),IF($C98="Receita",MAX($D98-$E98,0),"")))</f>
        <v/>
      </c>
      <c r="I98" s="25">
        <f>IF($A98="","",IF(AND($D98=0,$E98=0),"Sem movimento",IF(AND($D98=0,$E98&lt;&gt;0),"Sem base orçada",IF($C98="Despesa",IF($E98&gt;$D98*(1+Premissas!$B$5),"Fora da tolerância",IF($E98&lt;$D98*(1-Premissas!$B$5),"Favorável","Dentro da tolerância")),IF($C98="Receita",IF($E98&lt;$D98*(1-Premissas!$B$5),"Fora da tolerância",IF($E98&gt;$D98*(1+Premissas!$B$5),"Favorável","Dentro da tolerância")),"Verificar cadastro")))))</f>
        <v/>
      </c>
    </row>
    <row r="99">
      <c r="A99" s="24">
        <f>IF(Premissas!$A103="","",Premissas!$A103)</f>
        <v/>
      </c>
      <c r="B99" s="27">
        <f>IF($A99="","",Premissas!$B103)</f>
        <v/>
      </c>
      <c r="C99" s="24">
        <f>IF($A99="","",Premissas!$C103)</f>
        <v/>
      </c>
      <c r="D99" s="39">
        <f>IF($A99="","",SUMIFS(Registros!$E$5:$E$504,Registros!$B$5:$B$504,$A99,Registros!$A$5:$A$504,"&gt;="&amp;Premissas!$B$3,Registros!$A$5:$A$504,"&lt;="&amp;Premissas!$B$4))</f>
        <v/>
      </c>
      <c r="E99" s="39">
        <f>IF($A99="","",SUMIFS(Registros!$F$5:$F$504,Registros!$B$5:$B$504,$A99,Registros!$A$5:$A$504,"&gt;="&amp;Premissas!$B$3,Registros!$A$5:$A$504,"&lt;="&amp;Premissas!$B$4))</f>
        <v/>
      </c>
      <c r="F99" s="39">
        <f>IF(OR($D99="",$E99=""),"",$E99-$D99)</f>
        <v/>
      </c>
      <c r="G99" s="30">
        <f>IF(OR($A99="",$D99=0),"",IFERROR($F99/$D99,""))</f>
        <v/>
      </c>
      <c r="H99" s="39">
        <f>IF($A99="","",IF($C99="Despesa",MAX($E99-$D99,0),IF($C99="Receita",MAX($D99-$E99,0),"")))</f>
        <v/>
      </c>
      <c r="I99" s="24">
        <f>IF($A99="","",IF(AND($D99=0,$E99=0),"Sem movimento",IF(AND($D99=0,$E99&lt;&gt;0),"Sem base orçada",IF($C99="Despesa",IF($E99&gt;$D99*(1+Premissas!$B$5),"Fora da tolerância",IF($E99&lt;$D99*(1-Premissas!$B$5),"Favorável","Dentro da tolerância")),IF($C99="Receita",IF($E99&lt;$D99*(1-Premissas!$B$5),"Fora da tolerância",IF($E99&gt;$D99*(1+Premissas!$B$5),"Favorável","Dentro da tolerância")),"Verificar cadastro")))))</f>
        <v/>
      </c>
    </row>
    <row r="100">
      <c r="A100" s="25">
        <f>IF(Premissas!$A104="","",Premissas!$A104)</f>
        <v/>
      </c>
      <c r="B100" s="13">
        <f>IF($A100="","",Premissas!$B104)</f>
        <v/>
      </c>
      <c r="C100" s="25">
        <f>IF($A100="","",Premissas!$C104)</f>
        <v/>
      </c>
      <c r="D100" s="35">
        <f>IF($A100="","",SUMIFS(Registros!$E$5:$E$504,Registros!$B$5:$B$504,$A100,Registros!$A$5:$A$504,"&gt;="&amp;Premissas!$B$3,Registros!$A$5:$A$504,"&lt;="&amp;Premissas!$B$4))</f>
        <v/>
      </c>
      <c r="E100" s="35">
        <f>IF($A100="","",SUMIFS(Registros!$F$5:$F$504,Registros!$B$5:$B$504,$A100,Registros!$A$5:$A$504,"&gt;="&amp;Premissas!$B$3,Registros!$A$5:$A$504,"&lt;="&amp;Premissas!$B$4))</f>
        <v/>
      </c>
      <c r="F100" s="35">
        <f>IF(OR($D100="",$E100=""),"",$E100-$D100)</f>
        <v/>
      </c>
      <c r="G100" s="14">
        <f>IF(OR($A100="",$D100=0),"",IFERROR($F100/$D100,""))</f>
        <v/>
      </c>
      <c r="H100" s="35">
        <f>IF($A100="","",IF($C100="Despesa",MAX($E100-$D100,0),IF($C100="Receita",MAX($D100-$E100,0),"")))</f>
        <v/>
      </c>
      <c r="I100" s="25">
        <f>IF($A100="","",IF(AND($D100=0,$E100=0),"Sem movimento",IF(AND($D100=0,$E100&lt;&gt;0),"Sem base orçada",IF($C100="Despesa",IF($E100&gt;$D100*(1+Premissas!$B$5),"Fora da tolerância",IF($E100&lt;$D100*(1-Premissas!$B$5),"Favorável","Dentro da tolerância")),IF($C100="Receita",IF($E100&lt;$D100*(1-Premissas!$B$5),"Fora da tolerância",IF($E100&gt;$D100*(1+Premissas!$B$5),"Favorável","Dentro da tolerância")),"Verificar cadastro")))))</f>
        <v/>
      </c>
    </row>
    <row r="101">
      <c r="A101" s="24">
        <f>IF(Premissas!$A105="","",Premissas!$A105)</f>
        <v/>
      </c>
      <c r="B101" s="27">
        <f>IF($A101="","",Premissas!$B105)</f>
        <v/>
      </c>
      <c r="C101" s="24">
        <f>IF($A101="","",Premissas!$C105)</f>
        <v/>
      </c>
      <c r="D101" s="39">
        <f>IF($A101="","",SUMIFS(Registros!$E$5:$E$504,Registros!$B$5:$B$504,$A101,Registros!$A$5:$A$504,"&gt;="&amp;Premissas!$B$3,Registros!$A$5:$A$504,"&lt;="&amp;Premissas!$B$4))</f>
        <v/>
      </c>
      <c r="E101" s="39">
        <f>IF($A101="","",SUMIFS(Registros!$F$5:$F$504,Registros!$B$5:$B$504,$A101,Registros!$A$5:$A$504,"&gt;="&amp;Premissas!$B$3,Registros!$A$5:$A$504,"&lt;="&amp;Premissas!$B$4))</f>
        <v/>
      </c>
      <c r="F101" s="39">
        <f>IF(OR($D101="",$E101=""),"",$E101-$D101)</f>
        <v/>
      </c>
      <c r="G101" s="30">
        <f>IF(OR($A101="",$D101=0),"",IFERROR($F101/$D101,""))</f>
        <v/>
      </c>
      <c r="H101" s="39">
        <f>IF($A101="","",IF($C101="Despesa",MAX($E101-$D101,0),IF($C101="Receita",MAX($D101-$E101,0),"")))</f>
        <v/>
      </c>
      <c r="I101" s="24">
        <f>IF($A101="","",IF(AND($D101=0,$E101=0),"Sem movimento",IF(AND($D101=0,$E101&lt;&gt;0),"Sem base orçada",IF($C101="Despesa",IF($E101&gt;$D101*(1+Premissas!$B$5),"Fora da tolerância",IF($E101&lt;$D101*(1-Premissas!$B$5),"Favorável","Dentro da tolerância")),IF($C101="Receita",IF($E101&lt;$D101*(1-Premissas!$B$5),"Fora da tolerância",IF($E101&gt;$D101*(1+Premissas!$B$5),"Favorável","Dentro da tolerância")),"Verificar cadastro")))))</f>
        <v/>
      </c>
    </row>
    <row r="102">
      <c r="A102" s="25">
        <f>IF(Premissas!$A106="","",Premissas!$A106)</f>
        <v/>
      </c>
      <c r="B102" s="13">
        <f>IF($A102="","",Premissas!$B106)</f>
        <v/>
      </c>
      <c r="C102" s="25">
        <f>IF($A102="","",Premissas!$C106)</f>
        <v/>
      </c>
      <c r="D102" s="35">
        <f>IF($A102="","",SUMIFS(Registros!$E$5:$E$504,Registros!$B$5:$B$504,$A102,Registros!$A$5:$A$504,"&gt;="&amp;Premissas!$B$3,Registros!$A$5:$A$504,"&lt;="&amp;Premissas!$B$4))</f>
        <v/>
      </c>
      <c r="E102" s="35">
        <f>IF($A102="","",SUMIFS(Registros!$F$5:$F$504,Registros!$B$5:$B$504,$A102,Registros!$A$5:$A$504,"&gt;="&amp;Premissas!$B$3,Registros!$A$5:$A$504,"&lt;="&amp;Premissas!$B$4))</f>
        <v/>
      </c>
      <c r="F102" s="35">
        <f>IF(OR($D102="",$E102=""),"",$E102-$D102)</f>
        <v/>
      </c>
      <c r="G102" s="14">
        <f>IF(OR($A102="",$D102=0),"",IFERROR($F102/$D102,""))</f>
        <v/>
      </c>
      <c r="H102" s="35">
        <f>IF($A102="","",IF($C102="Despesa",MAX($E102-$D102,0),IF($C102="Receita",MAX($D102-$E102,0),"")))</f>
        <v/>
      </c>
      <c r="I102" s="25">
        <f>IF($A102="","",IF(AND($D102=0,$E102=0),"Sem movimento",IF(AND($D102=0,$E102&lt;&gt;0),"Sem base orçada",IF($C102="Despesa",IF($E102&gt;$D102*(1+Premissas!$B$5),"Fora da tolerância",IF($E102&lt;$D102*(1-Premissas!$B$5),"Favorável","Dentro da tolerância")),IF($C102="Receita",IF($E102&lt;$D102*(1-Premissas!$B$5),"Fora da tolerância",IF($E102&gt;$D102*(1+Premissas!$B$5),"Favorável","Dentro da tolerância")),"Verificar cadastro")))))</f>
        <v/>
      </c>
    </row>
    <row r="103">
      <c r="A103" s="24">
        <f>IF(Premissas!$A107="","",Premissas!$A107)</f>
        <v/>
      </c>
      <c r="B103" s="27">
        <f>IF($A103="","",Premissas!$B107)</f>
        <v/>
      </c>
      <c r="C103" s="24">
        <f>IF($A103="","",Premissas!$C107)</f>
        <v/>
      </c>
      <c r="D103" s="39">
        <f>IF($A103="","",SUMIFS(Registros!$E$5:$E$504,Registros!$B$5:$B$504,$A103,Registros!$A$5:$A$504,"&gt;="&amp;Premissas!$B$3,Registros!$A$5:$A$504,"&lt;="&amp;Premissas!$B$4))</f>
        <v/>
      </c>
      <c r="E103" s="39">
        <f>IF($A103="","",SUMIFS(Registros!$F$5:$F$504,Registros!$B$5:$B$504,$A103,Registros!$A$5:$A$504,"&gt;="&amp;Premissas!$B$3,Registros!$A$5:$A$504,"&lt;="&amp;Premissas!$B$4))</f>
        <v/>
      </c>
      <c r="F103" s="39">
        <f>IF(OR($D103="",$E103=""),"",$E103-$D103)</f>
        <v/>
      </c>
      <c r="G103" s="30">
        <f>IF(OR($A103="",$D103=0),"",IFERROR($F103/$D103,""))</f>
        <v/>
      </c>
      <c r="H103" s="39">
        <f>IF($A103="","",IF($C103="Despesa",MAX($E103-$D103,0),IF($C103="Receita",MAX($D103-$E103,0),"")))</f>
        <v/>
      </c>
      <c r="I103" s="24">
        <f>IF($A103="","",IF(AND($D103=0,$E103=0),"Sem movimento",IF(AND($D103=0,$E103&lt;&gt;0),"Sem base orçada",IF($C103="Despesa",IF($E103&gt;$D103*(1+Premissas!$B$5),"Fora da tolerância",IF($E103&lt;$D103*(1-Premissas!$B$5),"Favorável","Dentro da tolerância")),IF($C103="Receita",IF($E103&lt;$D103*(1-Premissas!$B$5),"Fora da tolerância",IF($E103&gt;$D103*(1+Premissas!$B$5),"Favorável","Dentro da tolerância")),"Verificar cadastro")))))</f>
        <v/>
      </c>
    </row>
    <row r="104">
      <c r="A104" s="25">
        <f>IF(Premissas!$A108="","",Premissas!$A108)</f>
        <v/>
      </c>
      <c r="B104" s="13">
        <f>IF($A104="","",Premissas!$B108)</f>
        <v/>
      </c>
      <c r="C104" s="25">
        <f>IF($A104="","",Premissas!$C108)</f>
        <v/>
      </c>
      <c r="D104" s="35">
        <f>IF($A104="","",SUMIFS(Registros!$E$5:$E$504,Registros!$B$5:$B$504,$A104,Registros!$A$5:$A$504,"&gt;="&amp;Premissas!$B$3,Registros!$A$5:$A$504,"&lt;="&amp;Premissas!$B$4))</f>
        <v/>
      </c>
      <c r="E104" s="35">
        <f>IF($A104="","",SUMIFS(Registros!$F$5:$F$504,Registros!$B$5:$B$504,$A104,Registros!$A$5:$A$504,"&gt;="&amp;Premissas!$B$3,Registros!$A$5:$A$504,"&lt;="&amp;Premissas!$B$4))</f>
        <v/>
      </c>
      <c r="F104" s="35">
        <f>IF(OR($D104="",$E104=""),"",$E104-$D104)</f>
        <v/>
      </c>
      <c r="G104" s="14">
        <f>IF(OR($A104="",$D104=0),"",IFERROR($F104/$D104,""))</f>
        <v/>
      </c>
      <c r="H104" s="35">
        <f>IF($A104="","",IF($C104="Despesa",MAX($E104-$D104,0),IF($C104="Receita",MAX($D104-$E104,0),"")))</f>
        <v/>
      </c>
      <c r="I104" s="25">
        <f>IF($A104="","",IF(AND($D104=0,$E104=0),"Sem movimento",IF(AND($D104=0,$E104&lt;&gt;0),"Sem base orçada",IF($C104="Despesa",IF($E104&gt;$D104*(1+Premissas!$B$5),"Fora da tolerância",IF($E104&lt;$D104*(1-Premissas!$B$5),"Favorável","Dentro da tolerância")),IF($C104="Receita",IF($E104&lt;$D104*(1-Premissas!$B$5),"Fora da tolerância",IF($E104&gt;$D104*(1+Premissas!$B$5),"Favorável","Dentro da tolerância")),"Verificar cadastro")))))</f>
        <v/>
      </c>
    </row>
  </sheetData>
  <autoFilter ref="A4:I104"/>
  <mergeCells count="1">
    <mergeCell ref="A1:I1"/>
  </mergeCells>
  <conditionalFormatting sqref="A2">
    <cfRule type="expression" priority="1" dxfId="0">
      <formula>=LEFT($A$2,6)="ALERTA"</formula>
    </cfRule>
    <cfRule type="expression" priority="2" dxfId="1">
      <formula>=LEFT($A$2,3)="Sem"</formula>
    </cfRule>
  </conditionalFormatting>
  <conditionalFormatting sqref="H5:H104">
    <cfRule type="expression" priority="3" dxfId="0">
      <formula>=AND(ISNUMBER($H5),$H5&gt;0)</formula>
    </cfRule>
  </conditionalFormatting>
  <conditionalFormatting sqref="I5:I104">
    <cfRule type="expression" priority="4" dxfId="0">
      <formula>=OR($I5="Fora da tolerância",$I5="Sem base orçada")</formula>
    </cfRule>
    <cfRule type="expression" priority="5" dxfId="1">
      <formula>=$I5="Favorável"</formula>
    </cfRule>
    <cfRule type="expression" priority="6" dxfId="2">
      <formula>=$I5="Dentro da tolerância"</formula>
    </cfRule>
    <cfRule type="expression" priority="7" dxfId="3">
      <formula>=$I5="Sem movimento"</formula>
    </cfRule>
  </conditionalFormatting>
  <pageMargins left="0.3" right="0.3" top="0.5" bottom="0.5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fictício de gestão condominial</dc:creator>
  <dc:title xmlns:dc="http://purl.org/dc/elements/1.1/">Comparativo orçado e realizado do condomínio</dc:title>
  <dc:subject xmlns:dc="http://purl.org/dc/elements/1.1/">Controle gerencial agregado e fictício</dc:subject>
  <dcterms:created xmlns:dcterms="http://purl.org/dc/terms/" xmlns:xsi="http://www.w3.org/2001/XMLSchema-instance" xsi:type="dcterms:W3CDTF">2026-09-19T01:45:25Z</dcterms:created>
  <dcterms:modified xmlns:dcterms="http://purl.org/dc/terms/" xmlns:xsi="http://www.w3.org/2001/XMLSchema-instance" xsi:type="dcterms:W3CDTF">2026-09-19T01:45:26+00:00Z</dcterms:modified>
</cp:coreProperties>
</file>